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Εκφώνηση-Δεδομένα" sheetId="1" r:id="rId1"/>
    <sheet name="Ιδιότητες κανονικής κατανομής" sheetId="2" r:id="rId2"/>
    <sheet name="Παράδειγμα" sheetId="3" r:id="rId3"/>
  </sheets>
  <definedNames>
    <definedName name="bin">'Παράδειγμα'!$I$3:$I$13</definedName>
    <definedName name="data">'Παράδειγμα'!$B$3:$B$71</definedName>
    <definedName name="mean">'Ιδιότητες κανονικής κατανομής'!$A$12</definedName>
    <definedName name="sample">'Εκφώνηση-Δεδομένα'!$D$21:$D$50</definedName>
    <definedName name="sdev">'Ιδιότητες κανονικής κατανομής'!$A$13</definedName>
  </definedNames>
  <calcPr fullCalcOnLoad="1"/>
</workbook>
</file>

<file path=xl/comments2.xml><?xml version="1.0" encoding="utf-8"?>
<comments xmlns="http://schemas.openxmlformats.org/spreadsheetml/2006/main">
  <authors>
    <author>Sotiris Karalis</author>
  </authors>
  <commentList>
    <comment ref="A12" authorId="0">
      <text>
        <r>
          <rPr>
            <b/>
            <sz val="8"/>
            <rFont val="Tahoma"/>
            <family val="2"/>
          </rPr>
          <t>Sotiris Karalis:</t>
        </r>
        <r>
          <rPr>
            <sz val="8"/>
            <rFont val="Tahoma"/>
            <family val="2"/>
          </rPr>
          <t xml:space="preserve">
αλλάξτε το μ</t>
        </r>
      </text>
    </comment>
    <comment ref="A13" authorId="0">
      <text>
        <r>
          <rPr>
            <b/>
            <sz val="8"/>
            <rFont val="Tahoma"/>
            <family val="2"/>
          </rPr>
          <t>Sotiris Karalis:</t>
        </r>
        <r>
          <rPr>
            <sz val="8"/>
            <rFont val="Tahoma"/>
            <family val="2"/>
          </rPr>
          <t xml:space="preserve">
αλλάξτε το σ </t>
        </r>
      </text>
    </comment>
  </commentList>
</comments>
</file>

<file path=xl/sharedStrings.xml><?xml version="1.0" encoding="utf-8"?>
<sst xmlns="http://schemas.openxmlformats.org/spreadsheetml/2006/main" count="215" uniqueCount="192">
  <si>
    <t xml:space="preserve">Ψηφία μητρώου </t>
  </si>
  <si>
    <t>Α</t>
  </si>
  <si>
    <t>Β</t>
  </si>
  <si>
    <t>Μέσες ετήσιες παροχές ποταμού</t>
  </si>
  <si>
    <t>Έτος</t>
  </si>
  <si>
    <t>Παροχή</t>
  </si>
  <si>
    <t>τροπ.</t>
  </si>
  <si>
    <r>
      <t>m</t>
    </r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/s</t>
    </r>
  </si>
  <si>
    <t>κλάσεις</t>
  </si>
  <si>
    <r>
      <t>z</t>
    </r>
    <r>
      <rPr>
        <b/>
        <vertAlign val="subscript"/>
        <sz val="10"/>
        <rFont val="Arial"/>
        <family val="2"/>
      </rPr>
      <t>i</t>
    </r>
  </si>
  <si>
    <t>Κανονική κατανομή ή κατανομή  Gauss</t>
  </si>
  <si>
    <t>Η κανονική κατανομή (normal distribution) είναι η πιό σημαντική από τις θεωρητικές συνεχείς κατανομές πιθανοτήτων.</t>
  </si>
  <si>
    <t>Οι εφαρμογές της έχουν μεγάλο εύρος από τον έλεγχο ποιότητας στη βιομηχανική παραγωγή, στον έλεγχο στατιστικών υποθέσεων κλπ.</t>
  </si>
  <si>
    <t>τιμές του Χ</t>
  </si>
  <si>
    <t xml:space="preserve">τεταγμένες </t>
  </si>
  <si>
    <t xml:space="preserve">Σύμφωνα με τις ιδιότητες της κατανομής αυτής, η πιθανότητα της τυχαίας μεταβλητής να βρίσκεται σε απόσταση μιάς τυπικής απόκλισης από τον μέσο μ (μ-σ έως μ+σ) </t>
  </si>
  <si>
    <t>είναι 68,27%. Στο διάστημα μ-2σ έως μ+2σ, η πιθανότητα γίνεται 95,45%, ενώ στο διάστημα που δείχνουμε στα παραπάνω διαγράμματα (μ-3σ έως μ+3σ) είναι 99,73%.</t>
  </si>
  <si>
    <t>Υπενθυμίζεται ότι το εμβαδόν κάτω από κάθε καμπύλη κατανομής είναι 1, ή 100%</t>
  </si>
  <si>
    <t>Τυπική (ή τυποποιημένη) κανονική κατανομή (standard normal distribution)</t>
  </si>
  <si>
    <r>
      <t xml:space="preserve">Όπως φαίνεται από τα παραπάνω οι καμπύλες της κ.κ. είναι άπειρες ανάλογα με τους </t>
    </r>
    <r>
      <rPr>
        <b/>
        <sz val="10"/>
        <rFont val="Arial"/>
        <family val="2"/>
      </rPr>
      <t>μ</t>
    </r>
    <r>
      <rPr>
        <sz val="10"/>
        <rFont val="Arial"/>
        <family val="0"/>
      </rPr>
      <t xml:space="preserve"> και </t>
    </r>
    <r>
      <rPr>
        <b/>
        <sz val="10"/>
        <rFont val="Arial"/>
        <family val="2"/>
      </rPr>
      <t>σ</t>
    </r>
    <r>
      <rPr>
        <sz val="10"/>
        <rFont val="Arial"/>
        <family val="0"/>
      </rPr>
      <t>.</t>
    </r>
  </si>
  <si>
    <r>
      <t xml:space="preserve">Η κανονική κατανομή είναι </t>
    </r>
    <r>
      <rPr>
        <b/>
        <sz val="10"/>
        <rFont val="Arial"/>
        <family val="2"/>
      </rPr>
      <t>διπαραμετρική</t>
    </r>
    <r>
      <rPr>
        <sz val="10"/>
        <rFont val="Arial"/>
        <family val="0"/>
      </rPr>
      <t xml:space="preserve">, δηλαδή το σχήμα της καθορίζεται πλήρως από τις δύο παραμέτρους </t>
    </r>
    <r>
      <rPr>
        <b/>
        <sz val="10"/>
        <rFont val="Arial"/>
        <family val="2"/>
      </rPr>
      <t>μ (μέσος)</t>
    </r>
    <r>
      <rPr>
        <sz val="10"/>
        <rFont val="Arial"/>
        <family val="0"/>
      </rPr>
      <t xml:space="preserve">, και </t>
    </r>
    <r>
      <rPr>
        <b/>
        <sz val="10"/>
        <rFont val="Arial"/>
        <family val="2"/>
      </rPr>
      <t>σ (τυπική απόκλιση)</t>
    </r>
    <r>
      <rPr>
        <sz val="10"/>
        <rFont val="Arial"/>
        <family val="0"/>
      </rPr>
      <t>.</t>
    </r>
  </si>
  <si>
    <r>
      <t xml:space="preserve">Αποδεικνύεται ότι εάν μια τυχαία μεταβλητή </t>
    </r>
    <r>
      <rPr>
        <b/>
        <sz val="10"/>
        <rFont val="Arial"/>
        <family val="2"/>
      </rPr>
      <t>Χ</t>
    </r>
    <r>
      <rPr>
        <sz val="10"/>
        <rFont val="Arial"/>
        <family val="0"/>
      </rPr>
      <t xml:space="preserve"> ακολουθεί την κ.κ. με μέσο </t>
    </r>
    <r>
      <rPr>
        <b/>
        <sz val="10"/>
        <rFont val="Arial"/>
        <family val="2"/>
      </rPr>
      <t>μ</t>
    </r>
    <r>
      <rPr>
        <sz val="10"/>
        <rFont val="Arial"/>
        <family val="0"/>
      </rPr>
      <t xml:space="preserve"> και τυπική απόκλιση </t>
    </r>
    <r>
      <rPr>
        <b/>
        <sz val="10"/>
        <rFont val="Arial"/>
        <family val="2"/>
      </rPr>
      <t>σ</t>
    </r>
    <r>
      <rPr>
        <sz val="10"/>
        <rFont val="Arial"/>
        <family val="0"/>
      </rPr>
      <t xml:space="preserve">, τότε η </t>
    </r>
    <r>
      <rPr>
        <b/>
        <sz val="10"/>
        <rFont val="Arial"/>
        <family val="2"/>
      </rPr>
      <t>z</t>
    </r>
    <r>
      <rPr>
        <sz val="10"/>
        <rFont val="Arial"/>
        <family val="0"/>
      </rPr>
      <t xml:space="preserve"> ακολουθεί επίσης κ.κ. με  </t>
    </r>
    <r>
      <rPr>
        <b/>
        <sz val="10"/>
        <rFont val="Arial"/>
        <family val="2"/>
      </rPr>
      <t>μ = 0</t>
    </r>
    <r>
      <rPr>
        <sz val="10"/>
        <rFont val="Arial"/>
        <family val="0"/>
      </rPr>
      <t xml:space="preserve">, και </t>
    </r>
    <r>
      <rPr>
        <b/>
        <sz val="10"/>
        <rFont val="Arial"/>
        <family val="2"/>
      </rPr>
      <t>σ = 1</t>
    </r>
    <r>
      <rPr>
        <sz val="10"/>
        <rFont val="Arial"/>
        <family val="0"/>
      </rPr>
      <t>.</t>
    </r>
  </si>
  <si>
    <t>Έτσι, τα παραπάνω δεδομένα θα γίνουν:</t>
  </si>
  <si>
    <t>τιμές z</t>
  </si>
  <si>
    <t>σ=1</t>
  </si>
  <si>
    <t>μ=0</t>
  </si>
  <si>
    <t>της αρχικής κατανομής, η τυποποιημένη κατανομή δεν μεταβάλλεται.</t>
  </si>
  <si>
    <t>Εδώ, προφανώς η τεταγμένη του μέσου μ=0, θα είναι 1/(2π)^0,5 = 0,398942. Παρατηρήσετε ακόμα ότι, ότι αλλαγές και να κάνουμε στις παραμέτρους μ και σ</t>
  </si>
  <si>
    <t>Προσαρμογή θεωρητικής κατανομής σε εμπειρική κατανομή</t>
  </si>
  <si>
    <r>
      <t xml:space="preserve">Σπάνια διαθέτουμε για ένα μετρούμενο </t>
    </r>
    <r>
      <rPr>
        <b/>
        <sz val="10"/>
        <rFont val="Arial"/>
        <family val="2"/>
      </rPr>
      <t>πληθυσμό</t>
    </r>
    <r>
      <rPr>
        <sz val="10"/>
        <rFont val="Arial"/>
        <family val="0"/>
      </rPr>
      <t xml:space="preserve"> στοιχεία που αφορούν στο σύνολο του. Συνήθως έχουμε ένα </t>
    </r>
    <r>
      <rPr>
        <b/>
        <sz val="10"/>
        <rFont val="Arial"/>
        <family val="2"/>
      </rPr>
      <t>δείγμα</t>
    </r>
    <r>
      <rPr>
        <sz val="10"/>
        <rFont val="Arial"/>
        <family val="0"/>
      </rPr>
      <t xml:space="preserve"> του, από το οποίο προσπαθούμε να αντλήσουμε</t>
    </r>
  </si>
  <si>
    <t>συμπεράσματα για ολόκληρο τον πληθυσμό. Η πρώτη μας δουλειά είναι συνήθως να σχεδιάσουμε το ιστόγραμμα των (μετρημένων) συχνοτήτων.</t>
  </si>
  <si>
    <r>
      <t>n</t>
    </r>
    <r>
      <rPr>
        <b/>
        <vertAlign val="subscript"/>
        <sz val="10"/>
        <rFont val="Arial"/>
        <family val="2"/>
      </rPr>
      <t>i</t>
    </r>
  </si>
  <si>
    <t>Μέσος</t>
  </si>
  <si>
    <t>Τυπ. Απόκλιση</t>
  </si>
  <si>
    <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</si>
  <si>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</si>
  <si>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F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</si>
  <si>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p(x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</si>
  <si>
    <r>
      <t>χ</t>
    </r>
    <r>
      <rPr>
        <b/>
        <vertAlign val="subscript"/>
        <sz val="10"/>
        <rFont val="Arial"/>
        <family val="2"/>
      </rPr>
      <t>c2</t>
    </r>
  </si>
  <si>
    <t>βαθμοί ελευθερίας</t>
  </si>
  <si>
    <t>επίπ. Σημαντικότητας</t>
  </si>
  <si>
    <r>
      <t xml:space="preserve">Ίδιο απότέλεσμα παίρνουμε και με την </t>
    </r>
    <r>
      <rPr>
        <b/>
        <sz val="10"/>
        <rFont val="Arial"/>
        <family val="2"/>
      </rPr>
      <t>NORMDIST (Χ,μ,σ,TRUE)</t>
    </r>
  </si>
  <si>
    <t>Η διαδικασία θα γίνει περισσότερο κατανοητή αν αναφερθούμε στο λυμένο παράδειγμα. Αυτό αναφέρεται στις μετρήσεις ύψους βροχόπτωσης ενός βροχομετρικού σταθμού.</t>
  </si>
  <si>
    <t>Στατιστικά στοιχεία</t>
  </si>
  <si>
    <t>(mm)</t>
  </si>
  <si>
    <t xml:space="preserve">Βροχό-πτωση </t>
  </si>
  <si>
    <t>Αυτά και άλλα περιγραφικά στοιχεία μπορούμε να πάρουμε γρήγορα και με το DESCRIPTIVE STATISTICS εργαλείο του Excell που βρίσκεται στα tools στο DATA ANALYSIS.</t>
  </si>
  <si>
    <r>
      <t>1ο βήμα</t>
    </r>
    <r>
      <rPr>
        <sz val="10"/>
        <rFont val="Arial"/>
        <family val="0"/>
      </rPr>
      <t xml:space="preserve">: Είναι να βρούμε τα λεγόμενα </t>
    </r>
    <r>
      <rPr>
        <i/>
        <u val="single"/>
        <sz val="10"/>
        <rFont val="Arial"/>
        <family val="2"/>
      </rPr>
      <t>περιγραφικά στατιστικά</t>
    </r>
    <r>
      <rPr>
        <sz val="10"/>
        <rFont val="Arial"/>
        <family val="0"/>
      </rPr>
      <t xml:space="preserve"> του δείγματος, δηλαδή μέση τιμή και τυπική απόκλιση, μικρότερη και μεγαλύτερη τιμή και άρα και εύρος.</t>
    </r>
  </si>
  <si>
    <t>Μπορούμε λοιπόν να θεωρήσουμε την πρώτη κλάση σαν κάτω από 500, μετά ανά 100, και τέλος, την τελευταία κλάση σαν πάνω από 1500 mm.</t>
  </si>
  <si>
    <r>
      <t>2ο βήμα</t>
    </r>
    <r>
      <rPr>
        <sz val="10"/>
        <rFont val="Arial"/>
        <family val="0"/>
      </rPr>
      <t>: Είναι να δούμε πόσες από τις μετρήσεις μας πέφτουν μέσα σε κάθε κλάση, δηλαδή να κάνουμε το ιστόγραμμα των συχνοτήτων.</t>
    </r>
  </si>
  <si>
    <t>Bin</t>
  </si>
  <si>
    <t>More</t>
  </si>
  <si>
    <t>Frequency</t>
  </si>
  <si>
    <t>Cumulative %</t>
  </si>
  <si>
    <r>
      <t xml:space="preserve">Άρα στην πρώτη στήλη του πίνακα, σημειώνονται </t>
    </r>
    <r>
      <rPr>
        <i/>
        <sz val="10"/>
        <rFont val="Arial"/>
        <family val="2"/>
      </rPr>
      <t>τα άνω όρια της κάθε κλάσης</t>
    </r>
    <r>
      <rPr>
        <sz val="10"/>
        <rFont val="Arial"/>
        <family val="0"/>
      </rPr>
      <t>.</t>
    </r>
  </si>
  <si>
    <t>Σ =</t>
  </si>
  <si>
    <t>Μετράμε λοιπόν τις συχνότητες για κάθε κλάση (στήλη 2 του πίνακα), και τις αθροίζουμε για να επιβεβαιωθούμε ότι έχουμε 69 περιπτώσεις.</t>
  </si>
  <si>
    <t>1</t>
  </si>
  <si>
    <t>Το ιστόγραμμα συχνοτήτων του δείγματος που δίνεται από το HISTOGRAM. Το 500 σημαίνει τιμές κάτω από 500 (1) , το 600 σημαίνει τιμές από 500 έως 600 ( 2), κ.ο.κ.</t>
  </si>
  <si>
    <t>Δίνεται επίσης και η αθροιστική πιθανότητα στα δεξιά. Π.χ έχουμε περίπου 20% πιθανότητες να πάρουμε βροχή έως 800 mm, και 80% πιθανότητα για βροχή μέχρι 1200 mm, κλπ.</t>
  </si>
  <si>
    <t>Το bin (δοχείο) είναι η αγγλική ορολογία για την κλάση ή τάξη.</t>
  </si>
  <si>
    <t>Τις αθροίζουμε για να δούμε αν πράγματι δίνουν 1.</t>
  </si>
  <si>
    <t>Το τελευταίο πρέπει να ισούται με 1, επιβεβαιώνοντας ότι έχουμε 100% πιθανότητες να πάρουμε βροχόπτωση μέχρι 1600 χιλ.</t>
  </si>
  <si>
    <t>Π.χ για την τρίτη γραμμή z =(700-1010)/233 = -1,330</t>
  </si>
  <si>
    <r>
      <t>5ο βήμα</t>
    </r>
    <r>
      <rPr>
        <i/>
        <sz val="10"/>
        <rFont val="Arial"/>
        <family val="2"/>
      </rPr>
      <t>:</t>
    </r>
    <r>
      <rPr>
        <sz val="10"/>
        <rFont val="Arial"/>
        <family val="2"/>
      </rPr>
      <t xml:space="preserve">Από τη στήλη 5 ξεκινάμε να βρούμε τα αντίστοιχα νούμερα για την κανονική κατανομή. Έτσι σε αυτή βάζουμε το </t>
    </r>
    <r>
      <rPr>
        <b/>
        <sz val="10"/>
        <rFont val="Arial"/>
        <family val="2"/>
      </rPr>
      <t>z</t>
    </r>
    <r>
      <rPr>
        <sz val="10"/>
        <rFont val="Arial"/>
        <family val="2"/>
      </rPr>
      <t xml:space="preserve"> =(Χ-μ)/σ όπου Χ το πάνω όριο της κλάσης.</t>
    </r>
  </si>
  <si>
    <t>του Excell που γνωρίσαμε πιό πάνω. Αν το τελευταίο νούμερο δεν είναι 1 (π.χ με το 1600 βγαίνει 0,994), μεγαλώνουμε την κλάση ανάλογα.</t>
  </si>
  <si>
    <r>
      <t>6ο βήμα</t>
    </r>
    <r>
      <rPr>
        <sz val="10"/>
        <rFont val="Arial"/>
        <family val="0"/>
      </rPr>
      <t xml:space="preserve">: Στην 6η στήλη βάζουμε κατ'ευθείαν την αθροιστική πιθανότητα της κανονικής (τυποποιημένης) κατανομής </t>
    </r>
    <r>
      <rPr>
        <b/>
        <sz val="10"/>
        <rFont val="Arial"/>
        <family val="2"/>
      </rPr>
      <t>F(x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 από πίνακες με είσοδο το z, ή με τις συναρτήσεις </t>
    </r>
  </si>
  <si>
    <r>
      <t>7ο βήμα</t>
    </r>
    <r>
      <rPr>
        <sz val="10"/>
        <rFont val="Arial"/>
        <family val="0"/>
      </rPr>
      <t xml:space="preserve">: Στην 7η στήλη βάζουμε την σχετική πιθανότητα της κανονικής κατανομής </t>
    </r>
    <r>
      <rPr>
        <b/>
        <sz val="10"/>
        <rFont val="Arial"/>
        <family val="2"/>
      </rPr>
      <t>p(x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 αφαιρώντας από το </t>
    </r>
    <r>
      <rPr>
        <b/>
        <sz val="10"/>
        <rFont val="Arial"/>
        <family val="2"/>
      </rPr>
      <t>F(x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 xml:space="preserve"> (στήλη 6) της γραμμής που είμαστε, </t>
    </r>
  </si>
  <si>
    <t>αυτό της προηγούμενης γραμμής. Το άθροισμα και αυτών θα πρέπει να ισούται με τη μονάδα.</t>
  </si>
  <si>
    <r>
      <t>8ο βήμα</t>
    </r>
    <r>
      <rPr>
        <sz val="10"/>
        <rFont val="Arial"/>
        <family val="0"/>
      </rPr>
      <t>: Τέλος, η 8η στήλη δίνεται από τον τύπο</t>
    </r>
    <r>
      <rPr>
        <b/>
        <sz val="10"/>
        <rFont val="Arial"/>
        <family val="2"/>
      </rPr>
      <t xml:space="preserve"> χ</t>
    </r>
    <r>
      <rPr>
        <b/>
        <vertAlign val="subscript"/>
        <sz val="10"/>
        <rFont val="Arial"/>
        <family val="2"/>
      </rPr>
      <t>c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n*[f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 - p(x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)]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). </t>
    </r>
    <r>
      <rPr>
        <sz val="10"/>
        <rFont val="Arial"/>
        <family val="2"/>
      </rPr>
      <t xml:space="preserve">Δηλαδή για την τέταρτη κλάση έχουμε  </t>
    </r>
    <r>
      <rPr>
        <b/>
        <sz val="10"/>
        <rFont val="Arial"/>
        <family val="2"/>
      </rPr>
      <t>χ</t>
    </r>
    <r>
      <rPr>
        <b/>
        <vertAlign val="subscript"/>
        <sz val="10"/>
        <rFont val="Arial"/>
        <family val="2"/>
      </rPr>
      <t>c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= 69*[0,101-0,092]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/0,092 = 0,066</t>
    </r>
  </si>
  <si>
    <r>
      <t>9ο βήμα</t>
    </r>
    <r>
      <rPr>
        <sz val="10"/>
        <rFont val="Arial"/>
        <family val="0"/>
      </rPr>
      <t xml:space="preserve">: Για να κάνουμε το </t>
    </r>
    <r>
      <rPr>
        <b/>
        <u val="single"/>
        <sz val="10"/>
        <rFont val="Arial"/>
        <family val="2"/>
      </rPr>
      <t>τέστ χ</t>
    </r>
    <r>
      <rPr>
        <b/>
        <u val="single"/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χρειαζόμαστε δύο ακόμα νούμερα: </t>
    </r>
  </si>
  <si>
    <r>
      <t xml:space="preserve"> τέστ χ</t>
    </r>
    <r>
      <rPr>
        <b/>
        <u val="single"/>
        <vertAlign val="superscript"/>
        <sz val="12"/>
        <rFont val="Arial"/>
        <family val="2"/>
      </rPr>
      <t>2</t>
    </r>
  </si>
  <si>
    <t>μ =</t>
  </si>
  <si>
    <t>σ =</t>
  </si>
  <si>
    <t>v =</t>
  </si>
  <si>
    <t>α =</t>
  </si>
  <si>
    <r>
      <t xml:space="preserve">Στην συνέχεια, θα πρέπει να συγκρίνουμε το άθροισμα της στήλης 8, με την τιμή της συνάρτησης </t>
    </r>
    <r>
      <rPr>
        <b/>
        <sz val="10"/>
        <rFont val="Arial"/>
        <family val="2"/>
      </rPr>
      <t>χ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με παραμέτρους </t>
    </r>
    <r>
      <rPr>
        <b/>
        <sz val="10"/>
        <rFont val="Arial"/>
        <family val="2"/>
      </rPr>
      <t>ν</t>
    </r>
    <r>
      <rPr>
        <sz val="10"/>
        <rFont val="Arial"/>
        <family val="0"/>
      </rPr>
      <t xml:space="preserve"> και </t>
    </r>
    <r>
      <rPr>
        <b/>
        <sz val="10"/>
        <rFont val="Arial"/>
        <family val="2"/>
      </rPr>
      <t>1-α</t>
    </r>
    <r>
      <rPr>
        <sz val="10"/>
        <rFont val="Arial"/>
        <family val="0"/>
      </rPr>
      <t xml:space="preserve">, δηλ της </t>
    </r>
    <r>
      <rPr>
        <b/>
        <sz val="10"/>
        <rFont val="Arial"/>
        <family val="2"/>
      </rPr>
      <t>χ</t>
    </r>
    <r>
      <rPr>
        <b/>
        <vertAlign val="subscript"/>
        <sz val="10"/>
        <rFont val="Arial"/>
        <family val="2"/>
      </rPr>
      <t>ν,1-α</t>
    </r>
    <r>
      <rPr>
        <sz val="10"/>
        <rFont val="Arial"/>
        <family val="0"/>
      </rPr>
      <t xml:space="preserve"> .</t>
    </r>
  </si>
  <si>
    <t>επίπ. Εμπιστοσύνης</t>
  </si>
  <si>
    <t>1-α =</t>
  </si>
  <si>
    <r>
      <t>2.</t>
    </r>
    <r>
      <rPr>
        <sz val="10"/>
        <rFont val="Arial"/>
        <family val="0"/>
      </rPr>
      <t xml:space="preserve"> το </t>
    </r>
    <r>
      <rPr>
        <b/>
        <u val="single"/>
        <sz val="10"/>
        <rFont val="Arial"/>
        <family val="2"/>
      </rPr>
      <t>επίπεδο εμπιστοσύνης που ορίζεται σαν 1-α</t>
    </r>
    <r>
      <rPr>
        <sz val="10"/>
        <rFont val="Arial"/>
        <family val="0"/>
      </rPr>
      <t xml:space="preserve">, όπου το </t>
    </r>
    <r>
      <rPr>
        <b/>
        <sz val="10"/>
        <rFont val="Arial"/>
        <family val="2"/>
      </rPr>
      <t>α</t>
    </r>
    <r>
      <rPr>
        <sz val="10"/>
        <rFont val="Arial"/>
        <family val="0"/>
      </rPr>
      <t xml:space="preserve"> ορίζεται σαν </t>
    </r>
    <r>
      <rPr>
        <b/>
        <u val="single"/>
        <sz val="10"/>
        <rFont val="Arial"/>
        <family val="2"/>
      </rPr>
      <t>επίπεδο σημαντικότητας</t>
    </r>
    <r>
      <rPr>
        <sz val="10"/>
        <rFont val="Arial"/>
        <family val="0"/>
      </rPr>
      <t xml:space="preserve">. Συνήθως σαν 1-α χρησιμοποιούμε το 0,01, το 0,05 ή το 0,1 </t>
    </r>
  </si>
  <si>
    <t>που αντιστοιχούν σε επίπεδα σημαντικότητας α, 99%, 95% και 90% αντίστοιχα.</t>
  </si>
  <si>
    <r>
      <t>Τιμή του χ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v,1-α =</t>
    </r>
  </si>
  <si>
    <r>
      <t xml:space="preserve">Έτσι για 1-α = 0,05 και ν = 9, παίρνουμε </t>
    </r>
    <r>
      <rPr>
        <b/>
        <sz val="12"/>
        <rFont val="Arial"/>
        <family val="2"/>
      </rPr>
      <t>χ</t>
    </r>
    <r>
      <rPr>
        <b/>
        <vertAlign val="subscript"/>
        <sz val="10"/>
        <rFont val="Arial"/>
        <family val="2"/>
      </rPr>
      <t>0.05,9</t>
    </r>
    <r>
      <rPr>
        <b/>
        <sz val="10"/>
        <rFont val="Arial"/>
        <family val="2"/>
      </rPr>
      <t xml:space="preserve"> = 16,92.</t>
    </r>
    <r>
      <rPr>
        <sz val="10"/>
        <rFont val="Arial"/>
        <family val="2"/>
      </rPr>
      <t xml:space="preserve"> Αφού</t>
    </r>
    <r>
      <rPr>
        <b/>
        <sz val="10"/>
        <rFont val="Arial"/>
        <family val="2"/>
      </rPr>
      <t xml:space="preserve"> Σχ</t>
    </r>
    <r>
      <rPr>
        <b/>
        <vertAlign val="subscript"/>
        <sz val="10"/>
        <rFont val="Arial"/>
        <family val="2"/>
      </rPr>
      <t>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= 6,74 &lt; 16,92 </t>
    </r>
    <r>
      <rPr>
        <sz val="10"/>
        <rFont val="Arial"/>
        <family val="2"/>
      </rPr>
      <t>συμπεραίνουμε ότι η κανονική κατανομή ταιριάζει καλά στα δεδομένα μας.</t>
    </r>
  </si>
  <si>
    <t>Σημείωση</t>
  </si>
  <si>
    <r>
      <t xml:space="preserve">(Αν δεν ταίριαζε καλά, και οι θεωρητικές από τις πραγματικές συχνότητες ήταν πολύ διαφορετικές, τότε θα είχαμε μεγάλη τιμή για το </t>
    </r>
    <r>
      <rPr>
        <b/>
        <sz val="10"/>
        <rFont val="Arial"/>
        <family val="2"/>
      </rPr>
      <t>Σχ</t>
    </r>
    <r>
      <rPr>
        <b/>
        <vertAlign val="subscript"/>
        <sz val="10"/>
        <rFont val="Arial"/>
        <family val="2"/>
      </rPr>
      <t>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μεγαλύτερη από 16,92)</t>
    </r>
  </si>
  <si>
    <r>
      <t xml:space="preserve">Η παραπάνω στατιστική συμπερασματολογία βασίζεται στο </t>
    </r>
    <r>
      <rPr>
        <b/>
        <u val="single"/>
        <sz val="10"/>
        <rFont val="Arial"/>
        <family val="2"/>
      </rPr>
      <t>κεντρικό οριακό θεώρημα (central limit theorem)</t>
    </r>
    <r>
      <rPr>
        <sz val="10"/>
        <rFont val="Arial"/>
        <family val="0"/>
      </rPr>
      <t>.</t>
    </r>
  </si>
  <si>
    <t xml:space="preserve">Επίσης, κάποιοι συγγραφείς προτείνουν σε περίπτωση που οι συχνότητα σε μιά κλάση είναι μικρότερη από 5, να συνυπολογίζεται μαζί με διπλανή της ώστε το άθροισμα </t>
  </si>
  <si>
    <t>να είναι ίσο ή να ξεπερνά το 5. Αυτό σημαίνει στην περίπτωση του παραδείγματός μας, ότι οι κλάσεις 1,2 και 3 πρέπει να ληφθούν μαζί, καθώς και οι κλάσεις 10,11και 12.</t>
  </si>
  <si>
    <t>Το γεγονός ότι η συμφωνία αυτή είναι καλή μπορεί και εποπτικά να διαπιστωθεί με το διάγραμμα των αθροιστικών συχνοτήτων της κανονικής και της εμπειρικής κατανομής.</t>
  </si>
  <si>
    <t>που υπάρχει στο παράδειγμα.</t>
  </si>
  <si>
    <t>s =</t>
  </si>
  <si>
    <t>m =</t>
  </si>
  <si>
    <t>Περίοδος Επαναφοράς Τ</t>
  </si>
  <si>
    <t>Το τέστ χ τετράγωνο χρησιμοποιείται και για έλεγχο προσαρμογής και άλλων θεωρητικών κατανομών εκτός της κανονικής, όπως πχ της κατανομής Poisson κά.</t>
  </si>
  <si>
    <t>Π.χ στον βροχομετρικό σταθμό του παραδείγματος είχαμε 14 φορές βροχή πάνω από 1200 mm στα 69 χρόνια, δηλ. Τ = 14/69 = 4,93 ή περίπου 5 χρόνια.</t>
  </si>
  <si>
    <t>Ζητείται:</t>
  </si>
  <si>
    <t>1. Να υπολογιστούν τα περιγραφικά στατιστικά του δείγματος των παροχών</t>
  </si>
  <si>
    <t>2. Να προσαρμοστεί η κανονική κατανομή στο δείγμα και να ελεγθεί η καταλληλότητά της με το τεστ χ τετράγωνο</t>
  </si>
  <si>
    <t>4. Αν το 70% της αναμενόμενης μέσης ετήσιας παροχής διατίθεται για την υδροδότηση παρακείμενης πόλης, να βρεθεί η πιθανότητα αδυναμίας πλήρους κάλυψης</t>
  </si>
  <si>
    <r>
      <t xml:space="preserve">Για τον σταθμό αυτό έχουμε μετρήσεις για </t>
    </r>
    <r>
      <rPr>
        <b/>
        <sz val="10"/>
        <rFont val="Arial"/>
        <family val="2"/>
      </rPr>
      <t>n = 69</t>
    </r>
    <r>
      <rPr>
        <sz val="10"/>
        <rFont val="Arial"/>
        <family val="0"/>
      </rPr>
      <t xml:space="preserve"> χρόνια, από το 1910 έως το 1979. (παράδειγμα 11.4.3 από το APPLIED HYDROLOGY, των Chow, Maidment, Mays)</t>
    </r>
  </si>
  <si>
    <t>κλάσεις*</t>
  </si>
  <si>
    <r>
      <t xml:space="preserve">Την τιμή αυτή μπορούμε να πάρουμε και με τη συνάρτηση </t>
    </r>
    <r>
      <rPr>
        <b/>
        <sz val="10"/>
        <color indexed="10"/>
        <rFont val="Arial"/>
        <family val="2"/>
      </rPr>
      <t>NORMDIST (X,μ,σ,TRUE)</t>
    </r>
    <r>
      <rPr>
        <sz val="10"/>
        <color indexed="10"/>
        <rFont val="Arial"/>
        <family val="2"/>
      </rPr>
      <t xml:space="preserve"> που χρησιμοποιήσαμε και προτύτερα.</t>
    </r>
  </si>
  <si>
    <r>
      <t xml:space="preserve">Χρησιμοποιούμε την συνάρτηση </t>
    </r>
    <r>
      <rPr>
        <b/>
        <sz val="10"/>
        <color indexed="10"/>
        <rFont val="Arial"/>
        <family val="2"/>
      </rPr>
      <t>NORMINV (ποσοστό,μέσος,τυπική απόκλιση)</t>
    </r>
    <r>
      <rPr>
        <sz val="10"/>
        <color indexed="10"/>
        <rFont val="Arial"/>
        <family val="2"/>
      </rPr>
      <t xml:space="preserve"> του Excell (αντίστροφη συνάρτηση πυκνότητας πιθανότητας) παρακάτω με δύο τρόπους: </t>
    </r>
  </si>
  <si>
    <r>
      <t xml:space="preserve">Μπορούμε να κάνουμε αυτό το μετασχηματισμό με την εντολή </t>
    </r>
    <r>
      <rPr>
        <b/>
        <sz val="10"/>
        <color indexed="10"/>
        <rFont val="Arial"/>
        <family val="2"/>
      </rPr>
      <t>STANDARDIZE (X,μ,σ)</t>
    </r>
    <r>
      <rPr>
        <sz val="10"/>
        <color indexed="10"/>
        <rFont val="Arial"/>
        <family val="2"/>
      </rPr>
      <t xml:space="preserve"> του Excell.</t>
    </r>
  </si>
  <si>
    <r>
      <t xml:space="preserve">Την τιμή αυτή την παίρνουμε από πίνακες, ή με την συνάρτηση του Excell, </t>
    </r>
    <r>
      <rPr>
        <b/>
        <sz val="10"/>
        <color indexed="10"/>
        <rFont val="Arial"/>
        <family val="2"/>
      </rPr>
      <t>CHIINV (1-α,ν).</t>
    </r>
  </si>
  <si>
    <t>Άρα η υπόθεση ότι η κανονική κατανομή ταιριάζει καλά στα δεδομένα μας, γίνεται δεκτή με επίπεδο εμπιστοσύνης 95%.</t>
  </si>
  <si>
    <t>3. Να εκτιμηθούν οι τιμές απορροής που αντιστοιχούν σε περιόδους επαναφοράς 2,20 και 200 χρόνια</t>
  </si>
  <si>
    <r>
      <t xml:space="preserve">Οι τεταγμένες, δηλαδή οι τιμές της συνάρτησης της κανονικής κατανομής παίρνονται από πίνακες, αλλά εδώ έχουμε χρησιμοποιήσει την συνάρτηση του Excell </t>
    </r>
    <r>
      <rPr>
        <b/>
        <i/>
        <sz val="10"/>
        <color indexed="10"/>
        <rFont val="Arial"/>
        <family val="2"/>
      </rPr>
      <t>NORMDIST.</t>
    </r>
  </si>
  <si>
    <r>
      <t xml:space="preserve">Ορίσματα της συνάρτησης αυτής είναι ο </t>
    </r>
    <r>
      <rPr>
        <b/>
        <sz val="10"/>
        <color indexed="10"/>
        <rFont val="Arial"/>
        <family val="2"/>
      </rPr>
      <t>Χ</t>
    </r>
    <r>
      <rPr>
        <sz val="10"/>
        <color indexed="10"/>
        <rFont val="Arial"/>
        <family val="2"/>
      </rPr>
      <t xml:space="preserve"> για τον οποίο ζητείται η τεταγμένη, ο μέσος </t>
    </r>
    <r>
      <rPr>
        <b/>
        <sz val="10"/>
        <color indexed="10"/>
        <rFont val="Arial"/>
        <family val="2"/>
      </rPr>
      <t>μ</t>
    </r>
    <r>
      <rPr>
        <sz val="10"/>
        <color indexed="10"/>
        <rFont val="Arial"/>
        <family val="2"/>
      </rPr>
      <t xml:space="preserve">, και η τυπική απόκλιση </t>
    </r>
    <r>
      <rPr>
        <b/>
        <sz val="10"/>
        <color indexed="10"/>
        <rFont val="Arial"/>
        <family val="2"/>
      </rPr>
      <t>σ</t>
    </r>
    <r>
      <rPr>
        <sz val="10"/>
        <color indexed="10"/>
        <rFont val="Arial"/>
        <family val="2"/>
      </rPr>
      <t>. Βάζοντας</t>
    </r>
    <r>
      <rPr>
        <b/>
        <sz val="10"/>
        <color indexed="10"/>
        <rFont val="Arial"/>
        <family val="2"/>
      </rPr>
      <t xml:space="preserve"> FALSE</t>
    </r>
    <r>
      <rPr>
        <sz val="10"/>
        <color indexed="10"/>
        <rFont val="Arial"/>
        <family val="2"/>
      </rPr>
      <t xml:space="preserve"> στο τέταρτο όρισμα παίρνουμε αυτό</t>
    </r>
  </si>
  <si>
    <r>
      <t xml:space="preserve">Ο τρόπος με τον οποίο χρησιμοποιούνται οι πίνακες της κανονικής κατανομής προυποθέτει την εύρεση της μετασχηματισμένης (ανηγμένης) μεταβλητής </t>
    </r>
    <r>
      <rPr>
        <b/>
        <sz val="10"/>
        <rFont val="Arial"/>
        <family val="2"/>
      </rPr>
      <t>z = (X-μ)/σ</t>
    </r>
  </si>
  <si>
    <t xml:space="preserve">   της πόλης κατα τη διάρκεια κάποιου έτους.</t>
  </si>
  <si>
    <r>
      <t xml:space="preserve">Αυτό μπορούμε να το πάρουμε γρήγορα και με το </t>
    </r>
    <r>
      <rPr>
        <b/>
        <sz val="10"/>
        <color indexed="10"/>
        <rFont val="Arial"/>
        <family val="2"/>
      </rPr>
      <t>HISTOGRAM</t>
    </r>
    <r>
      <rPr>
        <sz val="10"/>
        <color indexed="10"/>
        <rFont val="Arial"/>
        <family val="2"/>
      </rPr>
      <t xml:space="preserve"> εργαλείο του Excell που βρίσκεται στα tools στο DATA ANALYSIS.</t>
    </r>
  </si>
  <si>
    <r>
      <t xml:space="preserve">Έτσι, η </t>
    </r>
    <r>
      <rPr>
        <b/>
        <sz val="10"/>
        <rFont val="Arial"/>
        <family val="2"/>
      </rPr>
      <t>Τ</t>
    </r>
    <r>
      <rPr>
        <sz val="10"/>
        <rFont val="Arial"/>
        <family val="0"/>
      </rPr>
      <t xml:space="preserve"> ενός ακραίου ενδεχομένου δοσμένου εύρους, ορίζεται σαν το μέσο διάστημα επανεμφάνισης ανάμεσα σε γεγονότα ίσα ή μεγαλύτερα του δοθέντος ορίου.</t>
    </r>
  </si>
  <si>
    <r>
      <t>ίσης ή μεγαλύτερης μιας τιμής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0"/>
      </rPr>
      <t xml:space="preserve">. Το διάστημα επαναφοράς τ είναι ο χρόνος ανάμεσα στις εμφανίσεις Χ </t>
    </r>
    <r>
      <rPr>
        <sz val="10"/>
        <rFont val="Arial"/>
        <family val="2"/>
      </rPr>
      <t>≥</t>
    </r>
    <r>
      <rPr>
        <sz val="10"/>
        <rFont val="Arial"/>
        <family val="0"/>
      </rPr>
      <t xml:space="preserve">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0"/>
      </rPr>
      <t xml:space="preserve">. </t>
    </r>
  </si>
  <si>
    <r>
      <t xml:space="preserve">Η </t>
    </r>
    <r>
      <rPr>
        <b/>
        <u val="single"/>
        <sz val="10"/>
        <rFont val="Arial"/>
        <family val="2"/>
      </rPr>
      <t>περίοδος επαναφοράς Τ</t>
    </r>
    <r>
      <rPr>
        <sz val="10"/>
        <rFont val="Arial"/>
        <family val="0"/>
      </rPr>
      <t xml:space="preserve"> του γεγονότος Χ ≥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0"/>
      </rPr>
      <t xml:space="preserve">, είναι η </t>
    </r>
    <r>
      <rPr>
        <i/>
        <sz val="10"/>
        <rFont val="Arial"/>
        <family val="2"/>
      </rPr>
      <t>αναμενόμενη τιμή</t>
    </r>
    <r>
      <rPr>
        <sz val="10"/>
        <rFont val="Arial"/>
        <family val="0"/>
      </rPr>
      <t xml:space="preserve"> του τ, της οποίας η μέση τιμή μετριέται για αρκετές φορές εμφάνισης.</t>
    </r>
  </si>
  <si>
    <r>
      <t>Η πιθανότητα P = P( Χ ≥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0"/>
      </rPr>
      <t>) της εμφάνισης δηλαδή ακραίου ενδεχομένου σε κάθε μία παρατήρηση, είναι λοιπόν P = 1/T = 20% για την περίπτωση μας.</t>
    </r>
  </si>
  <si>
    <t>Τ</t>
  </si>
  <si>
    <t>P</t>
  </si>
  <si>
    <t>μ</t>
  </si>
  <si>
    <t>σ</t>
  </si>
  <si>
    <t>Βροχόπτωση</t>
  </si>
  <si>
    <t>1-P</t>
  </si>
  <si>
    <t>Έστω ότι ορίζουμε σαν ακραίο ενδεχόμενο την εμφάνιση μιάς τυχαίας μεταβλητής (τ.μ) Χ ,πχ της ετήσιας βροχόπτωσης στον βροχομετρικό σταθμό του παραδείγματός μας,</t>
  </si>
  <si>
    <r>
      <t>Διακινδύνευση:</t>
    </r>
    <r>
      <rPr>
        <sz val="10"/>
        <rFont val="Arial"/>
        <family val="0"/>
      </rPr>
      <t>Η πιθανότητα ότι ένα ενδεχόμενο Τ-χρόνων θα συμβεί τουλάχιστον μιά φορά στα Ν χρόνια. Είναι P = P( Χ ≥ Χτ τουλάχιστον άπαξ στα Ν χρόνια) = 1-(1-1/Τ)</t>
    </r>
    <r>
      <rPr>
        <vertAlign val="superscript"/>
        <sz val="10"/>
        <rFont val="Arial"/>
        <family val="2"/>
      </rPr>
      <t>Ν</t>
    </r>
  </si>
  <si>
    <t>Μπορούμε και να θυμόμαστε το εξής παραστατικό: Η τιμή που έχει 10% πχ πιθανότητες να ξεπεραστεί είναι αυτή που έχει 90% πιθανότητες να συμβεί.</t>
  </si>
  <si>
    <t>και οι πιθανότητες P' = 1-P = 0.5 , 0.95 , 0.995. Εφόσον το φαινόμενο ακολουθεί κανονική κατανομή όπως δεχτήκαμε, με μέσο μ=1010 και τυπική απόκλιση σ=233,</t>
  </si>
  <si>
    <r>
      <t>Η πιθανότητα υπέρβασης P=P(Χ≥Χ</t>
    </r>
    <r>
      <rPr>
        <b/>
        <vertAlign val="subscript"/>
        <sz val="10"/>
        <rFont val="Arial"/>
        <family val="2"/>
      </rPr>
      <t>τ</t>
    </r>
    <r>
      <rPr>
        <b/>
        <sz val="10"/>
        <rFont val="Arial"/>
        <family val="2"/>
      </rPr>
      <t>) δηλαδή η πιθανότητα η τιμή της τυχ. μεταβλητής Χ να είναι ίση ή μεγαλύτερη μιας τιμής Χ</t>
    </r>
    <r>
      <rPr>
        <b/>
        <vertAlign val="subscript"/>
        <sz val="10"/>
        <rFont val="Arial"/>
        <family val="2"/>
      </rPr>
      <t>τ</t>
    </r>
    <r>
      <rPr>
        <b/>
        <sz val="10"/>
        <rFont val="Arial"/>
        <family val="2"/>
      </rPr>
      <t>, και η περ. επαναφοράς Τ,</t>
    </r>
  </si>
  <si>
    <t>Αν μας ζητείται η βροχόπτωση με περίοδο επαναφοράς Τ = 2 χρόνια, 20 χρόνια ή 200 χρόνια, τότε οι πιθανότητες υπέρβασης είναι P = 1/T = 0.50 , 0.05 , 0.005 αντίστοιχα,</t>
  </si>
  <si>
    <r>
      <t>δοκιμή χ</t>
    </r>
    <r>
      <rPr>
        <b/>
        <u val="single"/>
        <vertAlign val="superscript"/>
        <sz val="10"/>
        <rFont val="Arial"/>
        <family val="2"/>
      </rPr>
      <t>2</t>
    </r>
  </si>
  <si>
    <t>τιμές απορροής για περιόδους επαναφοράς 2,20 και 200 χρόνια</t>
  </si>
  <si>
    <t>απορροή</t>
  </si>
  <si>
    <t>πιθανότητα αδυναμίας κάλυψης υδροδότησης</t>
  </si>
  <si>
    <t>1.</t>
  </si>
  <si>
    <t>2.</t>
  </si>
  <si>
    <t>3.</t>
  </si>
  <si>
    <t>(πιθανότητα να έχουμε απορροή μικρότερη από το 70% του μέσου)</t>
  </si>
  <si>
    <t>πιθανότητα</t>
  </si>
  <si>
    <r>
      <t>3ο βήμα</t>
    </r>
    <r>
      <rPr>
        <sz val="10"/>
        <rFont val="Arial"/>
        <family val="0"/>
      </rPr>
      <t xml:space="preserve">: Στην στήλη 3 μπαίνει η </t>
    </r>
    <r>
      <rPr>
        <i/>
        <u val="single"/>
        <sz val="10"/>
        <rFont val="Arial"/>
        <family val="2"/>
      </rPr>
      <t>σχετική συχνότητα</t>
    </r>
    <r>
      <rPr>
        <sz val="10"/>
        <rFont val="Arial"/>
        <family val="0"/>
      </rPr>
      <t xml:space="preserve"> της κάθε κλάσης 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>. Έτσι για την κλάση 800 (από 700 εως 800 χιλ.) είναι fs(xi) = 7/69 = 0,1014</t>
    </r>
  </si>
  <si>
    <r>
      <t>4ο βήμα</t>
    </r>
    <r>
      <rPr>
        <sz val="10"/>
        <rFont val="Arial"/>
        <family val="0"/>
      </rPr>
      <t xml:space="preserve">: Στην στήλη 4 μπαίνει η </t>
    </r>
    <r>
      <rPr>
        <i/>
        <u val="single"/>
        <sz val="10"/>
        <rFont val="Arial"/>
        <family val="2"/>
      </rPr>
      <t>αθροιστική συχνότητα</t>
    </r>
    <r>
      <rPr>
        <sz val="10"/>
        <rFont val="Arial"/>
        <family val="0"/>
      </rPr>
      <t xml:space="preserve"> της κάθε κλάσης </t>
    </r>
    <r>
      <rPr>
        <b/>
        <sz val="10"/>
        <rFont val="Arial"/>
        <family val="2"/>
      </rPr>
      <t>F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  <family val="2"/>
      </rPr>
      <t>(x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)</t>
    </r>
    <r>
      <rPr>
        <sz val="10"/>
        <rFont val="Arial"/>
        <family val="0"/>
      </rPr>
      <t>. Εδώ απλά προσθέτουμε το κάθε fs(xi) της κλάσης στο άθροισμα των προηγουμένων.</t>
    </r>
  </si>
  <si>
    <t>και η τυπική απόκλιση είναι 0,5 sec, τότε περιμένουμε το 68% των δρομέων να έχουν χρόνο από 22-0,5=21,5 sec έως 22+0,5=22,5 sec.</t>
  </si>
  <si>
    <t>Με ίδιο μέσο όμως (μ = 22 sec) και τυπική απόκλιση σ = 1 sec, τα όρια του διαστήματος γίνονται 21 sec και 23 sec για το 68% των δρομέων.</t>
  </si>
  <si>
    <t xml:space="preserve">Συχνότερα, μας ενδιαφέρει να έχουμε απάντηση στά εξής ερώτηματα: Τι ποσοστό αναμένουμε ανάμεσα στους δρομείς με χρόνο πάνω από 24 sec; </t>
  </si>
  <si>
    <t>Για τιμή της τυχαίας μεταβλητής Χ=24, θα έχουμε z = (Χ-μ)/σ = (24-22)/1 = 2.</t>
  </si>
  <si>
    <r>
      <t xml:space="preserve">Η απάντηση στο ερώτημα μας λοιπόν είναι: </t>
    </r>
    <r>
      <rPr>
        <u val="single"/>
        <sz val="10"/>
        <rFont val="Arial"/>
        <family val="2"/>
      </rPr>
      <t>το ποσοστό του εμβαδού που βρίσκεται δεξιά από την τιμή z =2 στην τυποποιημένη κ.κ.</t>
    </r>
  </si>
  <si>
    <t>Ποσοστό με χρόνο πάνω από 24 sec.</t>
  </si>
  <si>
    <t>Αν διαθέταμε πίνακα κ.κ. με αθροιστικά εμβαδά θα διαβάζαμε για z = 2 την τιμή 0,9772 (δηλ. από την αρχή και μέχρι και το σημείο 2 το εμβαδό της καμπύλης είναι 0,9772)</t>
  </si>
  <si>
    <t>Οπότε 1-0,9772 = 0,0228 ή 2,28% (γιατί το εμβαδό κάτω από την καμπύλη είναι 1).</t>
  </si>
  <si>
    <t xml:space="preserve">Αν για παράδειγμα το μετρούμενο μέγεθος που ακολουθεί την κανονική κατανομή είναι η επίδοση μιας ομάδας εκατό δρομέων στα 200 μέτρα και η μέση τιμή είναι μ=22 sec  </t>
  </si>
  <si>
    <r>
      <t xml:space="preserve">Με αυτή τη σύνταξη η συνάρτηση δίνει την πιθανότητα η τυχαία μεταβλητή να είναι μικρότερη από Χ. Με </t>
    </r>
    <r>
      <rPr>
        <b/>
        <sz val="10"/>
        <color indexed="10"/>
        <rFont val="Arial"/>
        <family val="2"/>
      </rPr>
      <t xml:space="preserve">NORMDIST (z,0,1,TRUE) </t>
    </r>
    <r>
      <rPr>
        <sz val="10"/>
        <color indexed="10"/>
        <rFont val="Arial"/>
        <family val="2"/>
      </rPr>
      <t>χρησιμοποιούμε την τυποποιημένη κ.κ.</t>
    </r>
  </si>
  <si>
    <t xml:space="preserve">Για το δεύτερο ερώτημα θέλουμε το εμβαδό κάτω από το z = (21-22)/1 = -1. </t>
  </si>
  <si>
    <t>Ποσοστό με χρόνο κάτω από 21 sec.</t>
  </si>
  <si>
    <t xml:space="preserve">Με χρόνο κάτω από 21 sec; Με χρόνο ανάμεσα 20 και 23 sec; </t>
  </si>
  <si>
    <t>Ποσοστό με χρόνο ανάμεσα σε 20 και 23 sec.</t>
  </si>
  <si>
    <t>Τέλος, ένα άλλο ερώτημα μπορεί να είναι: ποιός είναι ο χρόνος κάτω από τον οποίο βρίσκεται το 1/4 π.χ. των δρομέων;</t>
  </si>
  <si>
    <r>
      <t xml:space="preserve">Παρακάτω δίνουμε τις απαντήσεις με μορφή πίνακα, χρησιμοποιώντας την συνάρτηση </t>
    </r>
    <r>
      <rPr>
        <b/>
        <sz val="10"/>
        <rFont val="Arial"/>
        <family val="2"/>
      </rPr>
      <t xml:space="preserve">NORMSDIST(z), </t>
    </r>
    <r>
      <rPr>
        <sz val="10"/>
        <rFont val="Arial"/>
        <family val="2"/>
      </rPr>
      <t>(επειδή η κατανομή είναι τυποποιημένη εννοείται μ=0 και σ=1.)</t>
    </r>
  </si>
  <si>
    <t>Για το τρίτο θέλουμε μια διαφορά εμβαδών, δηλ το εμβαδόν αριστερά του z = (23-22)/1 = 1 μείον το εμβαδόν αριστερά του z =(20-22)/1 = -2</t>
  </si>
  <si>
    <t>sec</t>
  </si>
  <si>
    <r>
      <t xml:space="preserve">Γι'αυτό το λόγο, κατ'αρχήν ορίζουμε τις </t>
    </r>
    <r>
      <rPr>
        <b/>
        <sz val="10"/>
        <rFont val="Arial"/>
        <family val="2"/>
      </rPr>
      <t>κλάσεις</t>
    </r>
    <r>
      <rPr>
        <sz val="10"/>
        <rFont val="Arial"/>
        <family val="0"/>
      </rPr>
      <t xml:space="preserve"> στις οποίες θα χωρίσουμε το δείγμα. Επίσης βρίσκουμε τον μέσο όρο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 και την τυπική απόκλιση του δείγματος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>.</t>
    </r>
  </si>
  <si>
    <r>
      <t xml:space="preserve">Βρίσκουμε λοιπόν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>, και εύρος από 427 mm έως 1567 mm δηλαδή ένα εύρος 1140 χιλιοστών βροχής.</t>
    </r>
  </si>
  <si>
    <r>
      <t xml:space="preserve">Θα έχουμε λοιπόν </t>
    </r>
    <r>
      <rPr>
        <b/>
        <sz val="10"/>
        <rFont val="Arial"/>
        <family val="2"/>
      </rPr>
      <t>M=12</t>
    </r>
    <r>
      <rPr>
        <sz val="10"/>
        <rFont val="Arial"/>
        <family val="0"/>
      </rPr>
      <t xml:space="preserve"> κλάσεις που σημειώνονται και στον πίνακα.Το 500 στην πρώτη κλάση σημαίνει κάτω από 500, στην δεύτερη από 500-600, κοκ μέχρι την τελευταία.</t>
    </r>
  </si>
  <si>
    <t>Ανώτατος χρόνος του ταχύτερου 25%,                 X =</t>
  </si>
  <si>
    <t>Το πρώτο σχήμα αλλάζει καθώς αλλάζει το σ, ενώ το δεύτερο παραμένει ίδιο με οποιαδήποτε μ και σ.</t>
  </si>
  <si>
    <t>Ανώτατος χρόνος του ταχύτερου 25%,                 z =</t>
  </si>
  <si>
    <t>Εδώ προφανώς γυρεύουμε το αντίστροφο, θέλουμε την τετμημένη που αφήνει δεξιά της τα 3/4 του εμβαδού της καμπύλης, έχουμε δηλ. το ποσοστό (0,25 ή 25%), και ψάχνουμε το z.</t>
  </si>
  <si>
    <t>APPLIED GENERAL STATISTICS Croxton &amp; Cowden, PRENTICE-HALL</t>
  </si>
  <si>
    <t>APPLIED HYDROLOGY Chow, Maidment,Mays, McGROW HILL</t>
  </si>
  <si>
    <t>ΑΣΚΗΣΕΙΣ ΑΠΟ ΤΟ ΜΑΘΗΜΑ ΤΕΧΝΙΚΗΣ ΥΔΡΟΛΟΓΙΑΣ ΠΟΛΙΤΙΚΩΝ ΜΗΧ. ΕΜΠ</t>
  </si>
  <si>
    <t>ΤΕΧΝΙΚΕΣ ΑΝΑΛΥΣΗΣ ΔΕΔΟΜΕΝΩΝ &amp; ΛΗΨΗΣ ΑΠΟΦΑΣΕΩΝ Δ.Ασημακόπουλος, Γιώργος Αραμπατζής, ΠΑΠΑΣΩΤΗΡΙΟΥ</t>
  </si>
  <si>
    <t>Βιβλιογραφία &amp; 'Εμπνευση</t>
  </si>
  <si>
    <t>VISUAL HYDROLOGY P.Mantz, IWA PUBLISHING</t>
  </si>
  <si>
    <r>
      <t xml:space="preserve">είναι αντίστροφοι αριθμοί, δηλαδη P = 1/T. </t>
    </r>
    <r>
      <rPr>
        <sz val="10"/>
        <rFont val="Arial"/>
        <family val="2"/>
      </rPr>
      <t>Η πιθανότητα η τιμή της τυχαίας μεταβλητής Χ να είναι μικρότερη της τιμής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2"/>
      </rPr>
      <t>, ας την ονομάσουμε P' (Χ&lt;Χ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2"/>
      </rPr>
      <t>), είναι προφανώς</t>
    </r>
  </si>
  <si>
    <t>και τους πίνακες).</t>
  </si>
  <si>
    <r>
      <t xml:space="preserve">συμπληρωματική της P, </t>
    </r>
    <r>
      <rPr>
        <b/>
        <sz val="10"/>
        <rFont val="Arial"/>
        <family val="2"/>
      </rPr>
      <t xml:space="preserve"> P(Χ ≥ Χ</t>
    </r>
    <r>
      <rPr>
        <b/>
        <vertAlign val="subscript"/>
        <sz val="10"/>
        <rFont val="Arial"/>
        <family val="2"/>
      </rPr>
      <t>τ</t>
    </r>
    <r>
      <rPr>
        <b/>
        <sz val="10"/>
        <rFont val="Arial"/>
        <family val="2"/>
      </rPr>
      <t>)+ P'(Χ &lt; Χ</t>
    </r>
    <r>
      <rPr>
        <b/>
        <vertAlign val="subscript"/>
        <sz val="10"/>
        <rFont val="Arial"/>
        <family val="2"/>
      </rPr>
      <t>τ</t>
    </r>
    <r>
      <rPr>
        <b/>
        <sz val="10"/>
        <rFont val="Arial"/>
        <family val="2"/>
      </rPr>
      <t>)  = 1</t>
    </r>
    <r>
      <rPr>
        <sz val="10"/>
        <rFont val="Arial"/>
        <family val="2"/>
      </rPr>
      <t>, και είναι το εμβαδόν της κανονικής καμπύλης στα αριστερά της τιμής Χ</t>
    </r>
    <r>
      <rPr>
        <vertAlign val="subscript"/>
        <sz val="10"/>
        <rFont val="Arial"/>
        <family val="2"/>
      </rPr>
      <t>τ</t>
    </r>
    <r>
      <rPr>
        <sz val="10"/>
        <rFont val="Arial"/>
        <family val="2"/>
      </rPr>
      <t xml:space="preserve"> (αυτή τη τιμή παίρνουμε από την </t>
    </r>
    <r>
      <rPr>
        <b/>
        <sz val="10"/>
        <rFont val="Arial"/>
        <family val="2"/>
      </rPr>
      <t>NORMDIST</t>
    </r>
  </si>
  <si>
    <t>Οι τετμημένες (τιμές του χ) στο πάνω δεξιά διαγράμμα τέθηκαν σε αποστάσεις ίσες με σ/2, δηλ στα δεξιά του μέσου έχουμε μ+σ/2, μετά μ+σ, μετά μ+1.5σ, κλπ.</t>
  </si>
  <si>
    <t>μέχρι και μ+3σ. Όμοια, στα αριστερά του μέσου φτάνουμε μέχρι και το μ-3σ. Δηλαδή το εύρος των τετμημένων είναι 6σ.</t>
  </si>
  <si>
    <t>Στο πρώτο διάγραμμα παρακάτω παρουσιάζεται η κανονική κατανομή (κ.κ) με μεταβλητό εύρος Χ, ενώ στο δεύτερο τα Χ είναι από Χ-3σ έως Χ+3σ.</t>
  </si>
  <si>
    <r>
      <t>1.</t>
    </r>
    <r>
      <rPr>
        <sz val="10"/>
        <rFont val="Arial"/>
        <family val="2"/>
      </rPr>
      <t xml:space="preserve"> τους </t>
    </r>
    <r>
      <rPr>
        <b/>
        <u val="single"/>
        <sz val="10"/>
        <rFont val="Arial"/>
        <family val="2"/>
      </rPr>
      <t>βαθμούς ελευθερίας ν</t>
    </r>
    <r>
      <rPr>
        <sz val="10"/>
        <rFont val="Arial"/>
        <family val="2"/>
      </rPr>
      <t xml:space="preserve"> της συνάρτησης </t>
    </r>
    <r>
      <rPr>
        <b/>
        <sz val="10"/>
        <rFont val="Arial"/>
        <family val="2"/>
      </rPr>
      <t>χ</t>
    </r>
    <r>
      <rPr>
        <b/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ν = Μ - p -1</t>
    </r>
    <r>
      <rPr>
        <sz val="10"/>
        <rFont val="Arial"/>
        <family val="2"/>
      </rPr>
      <t>, όπου</t>
    </r>
  </si>
  <si>
    <r>
      <t>Μ</t>
    </r>
    <r>
      <rPr>
        <sz val="10"/>
        <rFont val="Arial"/>
        <family val="0"/>
      </rPr>
      <t xml:space="preserve"> ο αριθμός των κλάσεων (εδώ Μ = 12) και </t>
    </r>
    <r>
      <rPr>
        <b/>
        <sz val="10"/>
        <rFont val="Arial"/>
        <family val="2"/>
      </rPr>
      <t>p</t>
    </r>
    <r>
      <rPr>
        <sz val="10"/>
        <rFont val="Arial"/>
        <family val="0"/>
      </rPr>
      <t xml:space="preserve"> ο αριθμός των παραμέτρων της κατανομής (p = 2 για την κανονική), άρα </t>
    </r>
    <r>
      <rPr>
        <b/>
        <sz val="10"/>
        <rFont val="Arial"/>
        <family val="2"/>
      </rPr>
      <t>ν</t>
    </r>
    <r>
      <rPr>
        <sz val="10"/>
        <rFont val="Arial"/>
        <family val="0"/>
      </rPr>
      <t xml:space="preserve"> = 12-2-1=9, και</t>
    </r>
  </si>
  <si>
    <t xml:space="preserve">Βιβλιογραφία </t>
  </si>
  <si>
    <r>
      <t xml:space="preserve">που ζητάμε (τις τεταγμένες δηλ. το Υ του σημείου), ενώ με </t>
    </r>
    <r>
      <rPr>
        <b/>
        <sz val="10"/>
        <color indexed="10"/>
        <rFont val="Arial"/>
        <family val="2"/>
      </rPr>
      <t>TRUE</t>
    </r>
    <r>
      <rPr>
        <sz val="10"/>
        <color indexed="10"/>
        <rFont val="Arial"/>
        <family val="2"/>
      </rPr>
      <t xml:space="preserve">, παίρνουμε την αθροιστική πιθανότητα.[σύνταξη: </t>
    </r>
    <r>
      <rPr>
        <b/>
        <sz val="10"/>
        <color indexed="10"/>
        <rFont val="Arial"/>
        <family val="2"/>
      </rPr>
      <t>NORMDIST(X,μ,σ,FALSE)</t>
    </r>
    <r>
      <rPr>
        <sz val="10"/>
        <color indexed="10"/>
        <rFont val="Arial"/>
        <family val="2"/>
      </rPr>
      <t>]</t>
    </r>
  </si>
  <si>
    <t>(Ο λόγος σ/μ είναι επίσης ένας σημαντικός στατιστικός δείκτης που λέγεται συντελεστής μεταβλητικότητας και εκφράζει την τυπική απόκλιση σ σαν ποσοστό επί του μέσου μ)</t>
  </si>
  <si>
    <t>Μπορείτε να πειραματιστείτε τώρα αλλάζοντας τις δύο αυτές παραμέτρους για να δείτε πως αλλάζουν τα διαστήματα και το σχήμα της κατανομής .</t>
  </si>
  <si>
    <t>χρησιμοποιούμε και πάλι την συνάρτηση NORMINV, αλλά για την πιθανότητα υπέρβασης P = 1-P' όπως είπαμε.</t>
  </si>
  <si>
    <t>,άρα Χ = z*σ+μ = - 0,6745*1+22 = 21,33 sec</t>
  </si>
  <si>
    <r>
      <t xml:space="preserve">(Συνήθως όταν έχουμε όλο τον πληθυσμό αναφερόμαστε σε </t>
    </r>
    <r>
      <rPr>
        <b/>
        <i/>
        <sz val="10"/>
        <rFont val="Arial"/>
        <family val="2"/>
      </rPr>
      <t>μ</t>
    </r>
    <r>
      <rPr>
        <i/>
        <sz val="10"/>
        <rFont val="Arial"/>
        <family val="2"/>
      </rPr>
      <t xml:space="preserve"> και </t>
    </r>
    <r>
      <rPr>
        <b/>
        <i/>
        <sz val="10"/>
        <rFont val="Arial"/>
        <family val="2"/>
      </rPr>
      <t>σ</t>
    </r>
    <r>
      <rPr>
        <i/>
        <sz val="10"/>
        <rFont val="Arial"/>
        <family val="2"/>
      </rPr>
      <t>, ενώ άμα έχουμε δείγμα σημειώνουμε</t>
    </r>
    <r>
      <rPr>
        <b/>
        <i/>
        <sz val="10"/>
        <rFont val="Arial"/>
        <family val="2"/>
      </rPr>
      <t xml:space="preserve"> m</t>
    </r>
    <r>
      <rPr>
        <i/>
        <sz val="10"/>
        <rFont val="Arial"/>
        <family val="2"/>
      </rPr>
      <t xml:space="preserve"> και </t>
    </r>
    <r>
      <rPr>
        <b/>
        <i/>
        <sz val="10"/>
        <rFont val="Arial"/>
        <family val="2"/>
      </rPr>
      <t>s</t>
    </r>
    <r>
      <rPr>
        <i/>
        <sz val="10"/>
        <rFont val="Arial"/>
        <family val="2"/>
      </rPr>
      <t>).</t>
    </r>
  </si>
  <si>
    <r>
      <t>Δηλαδή η πιθανότητα πχ ότι βροχή πάνω από 1200 mm θα συμβεί μια φορά τουλάχιστον στα 2 χρόνια είναι 1-(1-1/5)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= 36%.</t>
    </r>
  </si>
  <si>
    <t>ΣΤΑΤΙΣΤΙΚΗ Π.Κιόχος INTERBOOKS</t>
  </si>
  <si>
    <t>ΑΣΚΗΣΗ 5</t>
  </si>
  <si>
    <t>Ο κάθε σπουδαστής θα λύσει την άσκηση πολλαπλασιάζοντας τις παροχές με 1+│Α-Β│/100 όπου Α το τελευταίο ψηφίο του κωδικού του/της και Β το προτελευταίο.</t>
  </si>
  <si>
    <t>Στον παρακάτω πίνακα 1 δίνονται οι μέσες ετήσιες παροχές ποταμού για μιά περίοδο 30 ετών</t>
  </si>
  <si>
    <t>πινακας 1</t>
  </si>
  <si>
    <t>Δεδομένα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</si>
</sst>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vertAlign val="sub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4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.75"/>
      <color indexed="8"/>
      <name val="Arial"/>
      <family val="2"/>
    </font>
    <font>
      <b/>
      <sz val="11.75"/>
      <color indexed="8"/>
      <name val="Arial"/>
      <family val="2"/>
    </font>
    <font>
      <b/>
      <sz val="10.75"/>
      <color indexed="8"/>
      <name val="Arial"/>
      <family val="2"/>
    </font>
    <font>
      <sz val="20.2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8.7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4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8" fillId="33" borderId="0" xfId="0" applyFont="1" applyFill="1" applyAlignment="1">
      <alignment/>
    </xf>
    <xf numFmtId="0" fontId="0" fillId="34" borderId="11" xfId="0" applyFill="1" applyBorder="1" applyAlignment="1">
      <alignment/>
    </xf>
    <xf numFmtId="180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0" fontId="0" fillId="33" borderId="11" xfId="0" applyNumberFormat="1" applyFill="1" applyBorder="1" applyAlignment="1">
      <alignment/>
    </xf>
    <xf numFmtId="0" fontId="13" fillId="33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8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0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4" fillId="33" borderId="0" xfId="0" applyFont="1" applyFill="1" applyAlignment="1">
      <alignment/>
    </xf>
    <xf numFmtId="181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0" fontId="17" fillId="33" borderId="0" xfId="0" applyFont="1" applyFill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0" fontId="9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2" fontId="1" fillId="0" borderId="11" xfId="0" applyNumberFormat="1" applyFont="1" applyBorder="1" applyAlignment="1">
      <alignment/>
    </xf>
    <xf numFmtId="0" fontId="12" fillId="33" borderId="0" xfId="0" applyFont="1" applyFill="1" applyAlignment="1">
      <alignment/>
    </xf>
    <xf numFmtId="0" fontId="0" fillId="0" borderId="15" xfId="0" applyFill="1" applyBorder="1" applyAlignment="1">
      <alignment horizontal="right"/>
    </xf>
    <xf numFmtId="180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182" fontId="0" fillId="0" borderId="14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ill="1" applyBorder="1" applyAlignment="1">
      <alignment horizontal="center"/>
    </xf>
    <xf numFmtId="180" fontId="0" fillId="33" borderId="0" xfId="0" applyNumberFormat="1" applyFill="1" applyBorder="1" applyAlignment="1">
      <alignment horizontal="right"/>
    </xf>
    <xf numFmtId="181" fontId="0" fillId="33" borderId="0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7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7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075"/>
          <c:w val="0.958"/>
          <c:h val="0.930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'Ιδιότητες κανονικής κατανομής'!$B$12:$N$12</c:f>
              <c:numCache/>
            </c:numRef>
          </c:cat>
          <c:val>
            <c:numRef>
              <c:f>'Ιδιότητες κανονικής κατανομής'!$B$13:$N$13</c:f>
              <c:numCache/>
            </c:numRef>
          </c:val>
          <c:smooth val="0"/>
        </c:ser>
        <c:marker val="1"/>
        <c:axId val="46396910"/>
        <c:axId val="14919007"/>
      </c:line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1"/>
        <c:lblOffset val="100"/>
        <c:tickLblSkip val="1"/>
        <c:noMultiLvlLbl val="0"/>
      </c:catAx>
      <c:valAx>
        <c:axId val="14919007"/>
        <c:scaling>
          <c:orientation val="minMax"/>
        </c:scaling>
        <c:axPos val="l"/>
        <c:delete val="1"/>
        <c:majorTickMark val="out"/>
        <c:minorTickMark val="none"/>
        <c:tickLblPos val="nextTo"/>
        <c:crossAx val="4639691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τυποποιημένη κανονική κατανομή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5175"/>
          <c:w val="0.96475"/>
          <c:h val="0.72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'Ιδιότητες κανονικής κατανομής'!$B$49:$N$49</c:f>
              <c:numCache/>
            </c:numRef>
          </c:cat>
          <c:val>
            <c:numRef>
              <c:f>'Ιδιότητες κανονικής κατανομής'!$B$50:$N$50</c:f>
              <c:numCache/>
            </c:numRef>
          </c:val>
          <c:smooth val="0"/>
        </c:ser>
        <c:marker val="1"/>
        <c:axId val="53336"/>
        <c:axId val="480025"/>
      </c:lineChart>
      <c:catAx>
        <c:axId val="53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 = (X-</a:t>
                </a: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μ)/σ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25"/>
        <c:crosses val="autoZero"/>
        <c:auto val="1"/>
        <c:lblOffset val="100"/>
        <c:tickLblSkip val="1"/>
        <c:noMultiLvlLbl val="0"/>
      </c:catAx>
      <c:valAx>
        <c:axId val="480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75"/>
          <c:y val="0.1535"/>
          <c:w val="0.942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'Ιδιότητες κανονικής κατανομής'!$M$117:$M$128</c:f>
              <c:strCache/>
            </c:strRef>
          </c:cat>
          <c:val>
            <c:numRef>
              <c:f>'Ιδιότητες κανονικής κατανομής'!$N$117:$N$128</c:f>
              <c:numCache/>
            </c:numRef>
          </c:val>
        </c:ser>
        <c:axId val="4320226"/>
        <c:axId val="38882035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'Ιδιότητες κανονικής κατανομής'!$M$117:$M$128</c:f>
              <c:strCache/>
            </c:strRef>
          </c:cat>
          <c:val>
            <c:numRef>
              <c:f>'Ιδιότητες κανονικής κατανομής'!$O$117:$O$128</c:f>
              <c:numCache/>
            </c:numRef>
          </c:val>
          <c:smooth val="0"/>
        </c:ser>
        <c:axId val="14393996"/>
        <c:axId val="62437101"/>
      </c:lineChart>
      <c:catAx>
        <c:axId val="432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2035"/>
        <c:crosses val="autoZero"/>
        <c:auto val="1"/>
        <c:lblOffset val="100"/>
        <c:tickLblSkip val="1"/>
        <c:noMultiLvlLbl val="0"/>
      </c:catAx>
      <c:valAx>
        <c:axId val="3888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26"/>
        <c:crossesAt val="1"/>
        <c:crossBetween val="between"/>
        <c:dispUnits/>
      </c:valAx>
      <c:catAx>
        <c:axId val="14393996"/>
        <c:scaling>
          <c:orientation val="minMax"/>
        </c:scaling>
        <c:axPos val="b"/>
        <c:delete val="1"/>
        <c:majorTickMark val="out"/>
        <c:minorTickMark val="none"/>
        <c:tickLblPos val="nextTo"/>
        <c:crossAx val="62437101"/>
        <c:crosses val="autoZero"/>
        <c:auto val="1"/>
        <c:lblOffset val="100"/>
        <c:tickLblSkip val="1"/>
        <c:noMultiLvlLbl val="0"/>
      </c:catAx>
      <c:valAx>
        <c:axId val="6243710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9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"/>
          <c:w val="0.9525"/>
          <c:h val="0.961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'Ιδιότητες κανονικής κατανομής'!$B$10:$N$10</c:f>
              <c:numCache/>
            </c:numRef>
          </c:cat>
          <c:val>
            <c:numRef>
              <c:f>'Ιδιότητες κανονικής κατανομής'!$B$11:$N$11</c:f>
              <c:numCache/>
            </c:numRef>
          </c:val>
          <c:smooth val="0"/>
        </c:ser>
        <c:marker val="1"/>
        <c:axId val="25062998"/>
        <c:axId val="24240391"/>
      </c:lineChart>
      <c:catAx>
        <c:axId val="25062998"/>
        <c:scaling>
          <c:orientation val="minMax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40391"/>
        <c:crosses val="autoZero"/>
        <c:auto val="1"/>
        <c:lblOffset val="100"/>
        <c:tickLblSkip val="1"/>
        <c:noMultiLvlLbl val="0"/>
      </c:catAx>
      <c:valAx>
        <c:axId val="2424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299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Διάγραμμα αθροιστικών συχνοτήτων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075"/>
          <c:y val="0.1315"/>
          <c:w val="0.655"/>
          <c:h val="0.779"/>
        </c:manualLayout>
      </c:layout>
      <c:lineChart>
        <c:grouping val="standard"/>
        <c:varyColors val="0"/>
        <c:ser>
          <c:idx val="0"/>
          <c:order val="0"/>
          <c:tx>
            <c:v>δεδομένα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Παράδειγμα!$I$3:$I$14</c:f>
              <c:numCache/>
            </c:numRef>
          </c:cat>
          <c:val>
            <c:numRef>
              <c:f>Παράδειγμα!$L$3:$L$14</c:f>
              <c:numCache/>
            </c:numRef>
          </c:val>
          <c:smooth val="0"/>
        </c:ser>
        <c:ser>
          <c:idx val="1"/>
          <c:order val="1"/>
          <c:tx>
            <c:v>καν.κατανομή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Παράδειγμα!$I$3:$I$14</c:f>
              <c:numCache/>
            </c:numRef>
          </c:cat>
          <c:val>
            <c:numRef>
              <c:f>Παράδειγμα!$N$3:$N$14</c:f>
              <c:numCache/>
            </c:numRef>
          </c:val>
          <c:smooth val="0"/>
        </c:ser>
        <c:marker val="1"/>
        <c:axId val="16836928"/>
        <c:axId val="17314625"/>
      </c:lineChart>
      <c:catAx>
        <c:axId val="1683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Ετήσια βροχόπτωση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14625"/>
        <c:crosses val="autoZero"/>
        <c:auto val="1"/>
        <c:lblOffset val="100"/>
        <c:tickLblSkip val="1"/>
        <c:noMultiLvlLbl val="0"/>
      </c:catAx>
      <c:valAx>
        <c:axId val="17314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Αθροιστική συχνότητα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369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2625"/>
          <c:w val="0.2432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0.55325</cdr:y>
    </cdr:from>
    <cdr:to>
      <cdr:x>0.568</cdr:x>
      <cdr:y>0.62975</cdr:y>
    </cdr:to>
    <cdr:sp>
      <cdr:nvSpPr>
        <cdr:cNvPr id="1" name="Rectangle 1"/>
        <cdr:cNvSpPr>
          <a:spLocks/>
        </cdr:cNvSpPr>
      </cdr:nvSpPr>
      <cdr:spPr>
        <a:xfrm>
          <a:off x="2209800" y="14097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2σ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  <cdr:relSizeAnchor xmlns:cdr="http://schemas.openxmlformats.org/drawingml/2006/chartDrawing">
    <cdr:from>
      <cdr:x>0.48</cdr:x>
      <cdr:y>-0.00125</cdr:y>
    </cdr:from>
    <cdr:to>
      <cdr:x>0.56975</cdr:x>
      <cdr:y>0.0615</cdr:y>
    </cdr:to>
    <cdr:sp>
      <cdr:nvSpPr>
        <cdr:cNvPr id="2" name="Rectangle 2"/>
        <cdr:cNvSpPr>
          <a:spLocks/>
        </cdr:cNvSpPr>
      </cdr:nvSpPr>
      <cdr:spPr>
        <a:xfrm>
          <a:off x="2219325" y="0"/>
          <a:ext cx="4191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μ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  <cdr:relSizeAnchor xmlns:cdr="http://schemas.openxmlformats.org/drawingml/2006/chartDrawing">
    <cdr:from>
      <cdr:x>0.9325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 flipH="1">
          <a:off x="4314825" y="2562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0.53225</cdr:x>
      <cdr:y>0.35525</cdr:y>
    </cdr:from>
    <cdr:to>
      <cdr:x>0.621</cdr:x>
      <cdr:y>0.43175</cdr:y>
    </cdr:to>
    <cdr:sp>
      <cdr:nvSpPr>
        <cdr:cNvPr id="4" name="Rectangle 4"/>
        <cdr:cNvSpPr>
          <a:spLocks/>
        </cdr:cNvSpPr>
      </cdr:nvSpPr>
      <cdr:spPr>
        <a:xfrm>
          <a:off x="2457450" y="904875"/>
          <a:ext cx="409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σ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  <cdr:relSizeAnchor xmlns:cdr="http://schemas.openxmlformats.org/drawingml/2006/chartDrawing">
    <cdr:from>
      <cdr:x>0.40125</cdr:x>
      <cdr:y>0.35525</cdr:y>
    </cdr:from>
    <cdr:to>
      <cdr:x>0.49</cdr:x>
      <cdr:y>0.43075</cdr:y>
    </cdr:to>
    <cdr:sp>
      <cdr:nvSpPr>
        <cdr:cNvPr id="5" name="Rectangle 5"/>
        <cdr:cNvSpPr>
          <a:spLocks/>
        </cdr:cNvSpPr>
      </cdr:nvSpPr>
      <cdr:spPr>
        <a:xfrm>
          <a:off x="1857375" y="9048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-σ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  <cdr:relSizeAnchor xmlns:cdr="http://schemas.openxmlformats.org/drawingml/2006/chartDrawing">
    <cdr:from>
      <cdr:x>0.47625</cdr:x>
      <cdr:y>0.701</cdr:y>
    </cdr:from>
    <cdr:to>
      <cdr:x>0.566</cdr:x>
      <cdr:y>0.77825</cdr:y>
    </cdr:to>
    <cdr:sp>
      <cdr:nvSpPr>
        <cdr:cNvPr id="6" name="Rectangle 6"/>
        <cdr:cNvSpPr>
          <a:spLocks/>
        </cdr:cNvSpPr>
      </cdr:nvSpPr>
      <cdr:spPr>
        <a:xfrm>
          <a:off x="2200275" y="1790700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4σ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4σ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  <cdr:relSizeAnchor xmlns:cdr="http://schemas.openxmlformats.org/drawingml/2006/chartDrawing">
    <cdr:from>
      <cdr:x>0.74925</cdr:x>
      <cdr:y>0.35525</cdr:y>
    </cdr:from>
    <cdr:to>
      <cdr:x>0.86925</cdr:x>
      <cdr:y>0.43</cdr:y>
    </cdr:to>
    <cdr:sp>
      <cdr:nvSpPr>
        <cdr:cNvPr id="7" name="AutoShape 7"/>
        <cdr:cNvSpPr>
          <a:spLocks/>
        </cdr:cNvSpPr>
      </cdr:nvSpPr>
      <cdr:spPr>
        <a:xfrm>
          <a:off x="3467100" y="904875"/>
          <a:ext cx="552450" cy="190500"/>
        </a:xfrm>
        <a:prstGeom prst="wedgeRectCallout">
          <a:avLst>
            <a:gd name="adj1" fmla="val -232458"/>
            <a:gd name="adj2" fmla="val 4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95,45%</a:t>
          </a:r>
        </a:p>
      </cdr:txBody>
    </cdr:sp>
  </cdr:relSizeAnchor>
  <cdr:relSizeAnchor xmlns:cdr="http://schemas.openxmlformats.org/drawingml/2006/chartDrawing">
    <cdr:from>
      <cdr:x>0.47625</cdr:x>
      <cdr:y>0.77825</cdr:y>
    </cdr:from>
    <cdr:to>
      <cdr:x>0.568</cdr:x>
      <cdr:y>0.85225</cdr:y>
    </cdr:to>
    <cdr:sp>
      <cdr:nvSpPr>
        <cdr:cNvPr id="8" name="Rectangle 8"/>
        <cdr:cNvSpPr>
          <a:spLocks/>
        </cdr:cNvSpPr>
      </cdr:nvSpPr>
      <cdr:spPr>
        <a:xfrm>
          <a:off x="2200275" y="1990725"/>
          <a:ext cx="428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6σ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4σ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9</xdr:row>
      <xdr:rowOff>0</xdr:rowOff>
    </xdr:from>
    <xdr:to>
      <xdr:col>15</xdr:col>
      <xdr:colOff>28575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4714875" y="1457325"/>
        <a:ext cx="46291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11</xdr:row>
      <xdr:rowOff>0</xdr:rowOff>
    </xdr:from>
    <xdr:to>
      <xdr:col>0</xdr:col>
      <xdr:colOff>381000</xdr:colOff>
      <xdr:row>12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9525" y="1781175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μ 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xdr:txBody>
    </xdr:sp>
    <xdr:clientData/>
  </xdr:twoCellAnchor>
  <xdr:twoCellAnchor>
    <xdr:from>
      <xdr:col>0</xdr:col>
      <xdr:colOff>9525</xdr:colOff>
      <xdr:row>12</xdr:row>
      <xdr:rowOff>0</xdr:rowOff>
    </xdr:from>
    <xdr:to>
      <xdr:col>0</xdr:col>
      <xdr:colOff>381000</xdr:colOff>
      <xdr:row>13</xdr:row>
      <xdr:rowOff>0</xdr:rowOff>
    </xdr:to>
    <xdr:sp>
      <xdr:nvSpPr>
        <xdr:cNvPr id="3" name="Rectangle 6"/>
        <xdr:cNvSpPr>
          <a:spLocks/>
        </xdr:cNvSpPr>
      </xdr:nvSpPr>
      <xdr:spPr>
        <a:xfrm>
          <a:off x="9525" y="19431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σ 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μ=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Χ=</a:t>
          </a:r>
        </a:p>
      </xdr:txBody>
    </xdr:sp>
    <xdr:clientData/>
  </xdr:twoCellAnchor>
  <xdr:twoCellAnchor>
    <xdr:from>
      <xdr:col>10</xdr:col>
      <xdr:colOff>247650</xdr:colOff>
      <xdr:row>14</xdr:row>
      <xdr:rowOff>133350</xdr:rowOff>
    </xdr:from>
    <xdr:to>
      <xdr:col>10</xdr:col>
      <xdr:colOff>247650</xdr:colOff>
      <xdr:row>22</xdr:row>
      <xdr:rowOff>28575</xdr:rowOff>
    </xdr:to>
    <xdr:sp>
      <xdr:nvSpPr>
        <xdr:cNvPr id="4" name="Line 7"/>
        <xdr:cNvSpPr>
          <a:spLocks/>
        </xdr:cNvSpPr>
      </xdr:nvSpPr>
      <xdr:spPr>
        <a:xfrm>
          <a:off x="6343650" y="2400300"/>
          <a:ext cx="0" cy="11906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14</xdr:row>
      <xdr:rowOff>133350</xdr:rowOff>
    </xdr:from>
    <xdr:to>
      <xdr:col>12</xdr:col>
      <xdr:colOff>409575</xdr:colOff>
      <xdr:row>22</xdr:row>
      <xdr:rowOff>9525</xdr:rowOff>
    </xdr:to>
    <xdr:sp>
      <xdr:nvSpPr>
        <xdr:cNvPr id="5" name="Line 8"/>
        <xdr:cNvSpPr>
          <a:spLocks/>
        </xdr:cNvSpPr>
      </xdr:nvSpPr>
      <xdr:spPr>
        <a:xfrm>
          <a:off x="7724775" y="2400300"/>
          <a:ext cx="0" cy="11715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10</xdr:row>
      <xdr:rowOff>142875</xdr:rowOff>
    </xdr:from>
    <xdr:to>
      <xdr:col>11</xdr:col>
      <xdr:colOff>323850</xdr:colOff>
      <xdr:row>17</xdr:row>
      <xdr:rowOff>76200</xdr:rowOff>
    </xdr:to>
    <xdr:sp>
      <xdr:nvSpPr>
        <xdr:cNvPr id="6" name="Line 9"/>
        <xdr:cNvSpPr>
          <a:spLocks/>
        </xdr:cNvSpPr>
      </xdr:nvSpPr>
      <xdr:spPr>
        <a:xfrm>
          <a:off x="7029450" y="1762125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371475</xdr:colOff>
      <xdr:row>16</xdr:row>
      <xdr:rowOff>19050</xdr:rowOff>
    </xdr:from>
    <xdr:to>
      <xdr:col>12</xdr:col>
      <xdr:colOff>371475</xdr:colOff>
      <xdr:row>16</xdr:row>
      <xdr:rowOff>19050</xdr:rowOff>
    </xdr:to>
    <xdr:sp>
      <xdr:nvSpPr>
        <xdr:cNvPr id="7" name="Line 10"/>
        <xdr:cNvSpPr>
          <a:spLocks/>
        </xdr:cNvSpPr>
      </xdr:nvSpPr>
      <xdr:spPr>
        <a:xfrm>
          <a:off x="7077075" y="2609850"/>
          <a:ext cx="6096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16</xdr:row>
      <xdr:rowOff>28575</xdr:rowOff>
    </xdr:from>
    <xdr:to>
      <xdr:col>11</xdr:col>
      <xdr:colOff>276225</xdr:colOff>
      <xdr:row>16</xdr:row>
      <xdr:rowOff>28575</xdr:rowOff>
    </xdr:to>
    <xdr:sp>
      <xdr:nvSpPr>
        <xdr:cNvPr id="8" name="Line 11"/>
        <xdr:cNvSpPr>
          <a:spLocks/>
        </xdr:cNvSpPr>
      </xdr:nvSpPr>
      <xdr:spPr>
        <a:xfrm flipH="1">
          <a:off x="6362700" y="2619375"/>
          <a:ext cx="6191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18</xdr:row>
      <xdr:rowOff>47625</xdr:rowOff>
    </xdr:from>
    <xdr:to>
      <xdr:col>12</xdr:col>
      <xdr:colOff>419100</xdr:colOff>
      <xdr:row>18</xdr:row>
      <xdr:rowOff>47625</xdr:rowOff>
    </xdr:to>
    <xdr:sp>
      <xdr:nvSpPr>
        <xdr:cNvPr id="9" name="Line 12"/>
        <xdr:cNvSpPr>
          <a:spLocks/>
        </xdr:cNvSpPr>
      </xdr:nvSpPr>
      <xdr:spPr>
        <a:xfrm>
          <a:off x="7143750" y="2962275"/>
          <a:ext cx="5905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18</xdr:row>
      <xdr:rowOff>38100</xdr:rowOff>
    </xdr:from>
    <xdr:to>
      <xdr:col>11</xdr:col>
      <xdr:colOff>266700</xdr:colOff>
      <xdr:row>18</xdr:row>
      <xdr:rowOff>38100</xdr:rowOff>
    </xdr:to>
    <xdr:sp>
      <xdr:nvSpPr>
        <xdr:cNvPr id="10" name="Line 14"/>
        <xdr:cNvSpPr>
          <a:spLocks/>
        </xdr:cNvSpPr>
      </xdr:nvSpPr>
      <xdr:spPr>
        <a:xfrm flipH="1">
          <a:off x="6343650" y="2952750"/>
          <a:ext cx="62865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20</xdr:row>
      <xdr:rowOff>133350</xdr:rowOff>
    </xdr:from>
    <xdr:to>
      <xdr:col>11</xdr:col>
      <xdr:colOff>257175</xdr:colOff>
      <xdr:row>20</xdr:row>
      <xdr:rowOff>133350</xdr:rowOff>
    </xdr:to>
    <xdr:sp>
      <xdr:nvSpPr>
        <xdr:cNvPr id="11" name="Line 15"/>
        <xdr:cNvSpPr>
          <a:spLocks/>
        </xdr:cNvSpPr>
      </xdr:nvSpPr>
      <xdr:spPr>
        <a:xfrm flipH="1">
          <a:off x="5638800" y="3371850"/>
          <a:ext cx="13239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457200</xdr:colOff>
      <xdr:row>20</xdr:row>
      <xdr:rowOff>133350</xdr:rowOff>
    </xdr:from>
    <xdr:to>
      <xdr:col>13</xdr:col>
      <xdr:colOff>466725</xdr:colOff>
      <xdr:row>20</xdr:row>
      <xdr:rowOff>133350</xdr:rowOff>
    </xdr:to>
    <xdr:sp>
      <xdr:nvSpPr>
        <xdr:cNvPr id="12" name="Line 16"/>
        <xdr:cNvSpPr>
          <a:spLocks/>
        </xdr:cNvSpPr>
      </xdr:nvSpPr>
      <xdr:spPr>
        <a:xfrm>
          <a:off x="7162800" y="3371850"/>
          <a:ext cx="12287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19</xdr:row>
      <xdr:rowOff>28575</xdr:rowOff>
    </xdr:from>
    <xdr:to>
      <xdr:col>9</xdr:col>
      <xdr:colOff>171450</xdr:colOff>
      <xdr:row>22</xdr:row>
      <xdr:rowOff>47625</xdr:rowOff>
    </xdr:to>
    <xdr:sp>
      <xdr:nvSpPr>
        <xdr:cNvPr id="13" name="Line 17"/>
        <xdr:cNvSpPr>
          <a:spLocks/>
        </xdr:cNvSpPr>
      </xdr:nvSpPr>
      <xdr:spPr>
        <a:xfrm flipV="1">
          <a:off x="5657850" y="3105150"/>
          <a:ext cx="0" cy="5048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495300</xdr:colOff>
      <xdr:row>19</xdr:row>
      <xdr:rowOff>28575</xdr:rowOff>
    </xdr:from>
    <xdr:to>
      <xdr:col>13</xdr:col>
      <xdr:colOff>495300</xdr:colOff>
      <xdr:row>22</xdr:row>
      <xdr:rowOff>38100</xdr:rowOff>
    </xdr:to>
    <xdr:sp>
      <xdr:nvSpPr>
        <xdr:cNvPr id="14" name="Line 18"/>
        <xdr:cNvSpPr>
          <a:spLocks/>
        </xdr:cNvSpPr>
      </xdr:nvSpPr>
      <xdr:spPr>
        <a:xfrm flipV="1">
          <a:off x="8420100" y="3105150"/>
          <a:ext cx="0" cy="4953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18</xdr:row>
      <xdr:rowOff>133350</xdr:rowOff>
    </xdr:from>
    <xdr:to>
      <xdr:col>11</xdr:col>
      <xdr:colOff>323850</xdr:colOff>
      <xdr:row>20</xdr:row>
      <xdr:rowOff>9525</xdr:rowOff>
    </xdr:to>
    <xdr:sp>
      <xdr:nvSpPr>
        <xdr:cNvPr id="15" name="Line 20"/>
        <xdr:cNvSpPr>
          <a:spLocks/>
        </xdr:cNvSpPr>
      </xdr:nvSpPr>
      <xdr:spPr>
        <a:xfrm>
          <a:off x="7029450" y="3048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10</xdr:row>
      <xdr:rowOff>142875</xdr:rowOff>
    </xdr:from>
    <xdr:to>
      <xdr:col>13</xdr:col>
      <xdr:colOff>295275</xdr:colOff>
      <xdr:row>11</xdr:row>
      <xdr:rowOff>142875</xdr:rowOff>
    </xdr:to>
    <xdr:sp>
      <xdr:nvSpPr>
        <xdr:cNvPr id="16" name="AutoShape 21"/>
        <xdr:cNvSpPr>
          <a:spLocks/>
        </xdr:cNvSpPr>
      </xdr:nvSpPr>
      <xdr:spPr>
        <a:xfrm>
          <a:off x="7734300" y="1762125"/>
          <a:ext cx="485775" cy="161925"/>
        </a:xfrm>
        <a:prstGeom prst="wedgeRectCallout">
          <a:avLst>
            <a:gd name="adj1" fmla="val -179412"/>
            <a:gd name="adj2" fmla="val 6382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68,27%</a:t>
          </a:r>
        </a:p>
      </xdr:txBody>
    </xdr:sp>
    <xdr:clientData/>
  </xdr:twoCellAnchor>
  <xdr:twoCellAnchor>
    <xdr:from>
      <xdr:col>8</xdr:col>
      <xdr:colOff>76200</xdr:colOff>
      <xdr:row>21</xdr:row>
      <xdr:rowOff>123825</xdr:rowOff>
    </xdr:from>
    <xdr:to>
      <xdr:col>11</xdr:col>
      <xdr:colOff>238125</xdr:colOff>
      <xdr:row>21</xdr:row>
      <xdr:rowOff>123825</xdr:rowOff>
    </xdr:to>
    <xdr:sp>
      <xdr:nvSpPr>
        <xdr:cNvPr id="17" name="Line 22"/>
        <xdr:cNvSpPr>
          <a:spLocks/>
        </xdr:cNvSpPr>
      </xdr:nvSpPr>
      <xdr:spPr>
        <a:xfrm flipH="1">
          <a:off x="4953000" y="3524250"/>
          <a:ext cx="19907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438150</xdr:colOff>
      <xdr:row>21</xdr:row>
      <xdr:rowOff>114300</xdr:rowOff>
    </xdr:from>
    <xdr:to>
      <xdr:col>14</xdr:col>
      <xdr:colOff>600075</xdr:colOff>
      <xdr:row>21</xdr:row>
      <xdr:rowOff>114300</xdr:rowOff>
    </xdr:to>
    <xdr:sp>
      <xdr:nvSpPr>
        <xdr:cNvPr id="18" name="Line 23"/>
        <xdr:cNvSpPr>
          <a:spLocks/>
        </xdr:cNvSpPr>
      </xdr:nvSpPr>
      <xdr:spPr>
        <a:xfrm>
          <a:off x="7143750" y="3514725"/>
          <a:ext cx="19907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11</xdr:row>
      <xdr:rowOff>114300</xdr:rowOff>
    </xdr:from>
    <xdr:to>
      <xdr:col>9</xdr:col>
      <xdr:colOff>57150</xdr:colOff>
      <xdr:row>12</xdr:row>
      <xdr:rowOff>152400</xdr:rowOff>
    </xdr:to>
    <xdr:sp>
      <xdr:nvSpPr>
        <xdr:cNvPr id="19" name="AutoShape 24"/>
        <xdr:cNvSpPr>
          <a:spLocks/>
        </xdr:cNvSpPr>
      </xdr:nvSpPr>
      <xdr:spPr>
        <a:xfrm>
          <a:off x="5048250" y="1895475"/>
          <a:ext cx="495300" cy="200025"/>
        </a:xfrm>
        <a:prstGeom prst="wedgeRectCallout">
          <a:avLst>
            <a:gd name="adj1" fmla="val 336537"/>
            <a:gd name="adj2" fmla="val 7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99,73%</a:t>
          </a:r>
        </a:p>
      </xdr:txBody>
    </xdr:sp>
    <xdr:clientData/>
  </xdr:twoCellAnchor>
  <xdr:twoCellAnchor>
    <xdr:from>
      <xdr:col>10</xdr:col>
      <xdr:colOff>161925</xdr:colOff>
      <xdr:row>24</xdr:row>
      <xdr:rowOff>9525</xdr:rowOff>
    </xdr:from>
    <xdr:to>
      <xdr:col>10</xdr:col>
      <xdr:colOff>352425</xdr:colOff>
      <xdr:row>24</xdr:row>
      <xdr:rowOff>9525</xdr:rowOff>
    </xdr:to>
    <xdr:sp>
      <xdr:nvSpPr>
        <xdr:cNvPr id="20" name="Line 26"/>
        <xdr:cNvSpPr>
          <a:spLocks/>
        </xdr:cNvSpPr>
      </xdr:nvSpPr>
      <xdr:spPr>
        <a:xfrm>
          <a:off x="6257925" y="3895725"/>
          <a:ext cx="1905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24</xdr:row>
      <xdr:rowOff>9525</xdr:rowOff>
    </xdr:from>
    <xdr:to>
      <xdr:col>12</xdr:col>
      <xdr:colOff>495300</xdr:colOff>
      <xdr:row>24</xdr:row>
      <xdr:rowOff>9525</xdr:rowOff>
    </xdr:to>
    <xdr:sp>
      <xdr:nvSpPr>
        <xdr:cNvPr id="21" name="Line 28"/>
        <xdr:cNvSpPr>
          <a:spLocks/>
        </xdr:cNvSpPr>
      </xdr:nvSpPr>
      <xdr:spPr>
        <a:xfrm>
          <a:off x="7667625" y="3895725"/>
          <a:ext cx="14287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50</xdr:row>
      <xdr:rowOff>19050</xdr:rowOff>
    </xdr:from>
    <xdr:to>
      <xdr:col>12</xdr:col>
      <xdr:colOff>0</xdr:colOff>
      <xdr:row>69</xdr:row>
      <xdr:rowOff>104775</xdr:rowOff>
    </xdr:to>
    <xdr:graphicFrame>
      <xdr:nvGraphicFramePr>
        <xdr:cNvPr id="22" name="Chart 29"/>
        <xdr:cNvGraphicFramePr/>
      </xdr:nvGraphicFramePr>
      <xdr:xfrm>
        <a:off x="1809750" y="8115300"/>
        <a:ext cx="55054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152400</xdr:colOff>
      <xdr:row>63</xdr:row>
      <xdr:rowOff>104775</xdr:rowOff>
    </xdr:from>
    <xdr:to>
      <xdr:col>11</xdr:col>
      <xdr:colOff>95250</xdr:colOff>
      <xdr:row>64</xdr:row>
      <xdr:rowOff>152400</xdr:rowOff>
    </xdr:to>
    <xdr:sp>
      <xdr:nvSpPr>
        <xdr:cNvPr id="23" name="AutoShape 34"/>
        <xdr:cNvSpPr>
          <a:spLocks/>
        </xdr:cNvSpPr>
      </xdr:nvSpPr>
      <xdr:spPr>
        <a:xfrm>
          <a:off x="6248400" y="10306050"/>
          <a:ext cx="552450" cy="209550"/>
        </a:xfrm>
        <a:prstGeom prst="rtTriangle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64</xdr:row>
      <xdr:rowOff>85725</xdr:rowOff>
    </xdr:from>
    <xdr:to>
      <xdr:col>11</xdr:col>
      <xdr:colOff>476250</xdr:colOff>
      <xdr:row>65</xdr:row>
      <xdr:rowOff>0</xdr:rowOff>
    </xdr:to>
    <xdr:sp>
      <xdr:nvSpPr>
        <xdr:cNvPr id="24" name="AutoShape 35"/>
        <xdr:cNvSpPr>
          <a:spLocks/>
        </xdr:cNvSpPr>
      </xdr:nvSpPr>
      <xdr:spPr>
        <a:xfrm>
          <a:off x="6657975" y="10448925"/>
          <a:ext cx="523875" cy="76200"/>
        </a:xfrm>
        <a:prstGeom prst="rtTriangle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57</xdr:row>
      <xdr:rowOff>47625</xdr:rowOff>
    </xdr:from>
    <xdr:to>
      <xdr:col>12</xdr:col>
      <xdr:colOff>95250</xdr:colOff>
      <xdr:row>61</xdr:row>
      <xdr:rowOff>85725</xdr:rowOff>
    </xdr:to>
    <xdr:sp>
      <xdr:nvSpPr>
        <xdr:cNvPr id="25" name="AutoShape 36"/>
        <xdr:cNvSpPr>
          <a:spLocks/>
        </xdr:cNvSpPr>
      </xdr:nvSpPr>
      <xdr:spPr>
        <a:xfrm>
          <a:off x="6324600" y="9277350"/>
          <a:ext cx="1085850" cy="685800"/>
        </a:xfrm>
        <a:prstGeom prst="wedgeRectCallout">
          <a:avLst>
            <a:gd name="adj1" fmla="val -46490"/>
            <a:gd name="adj2" fmla="val 101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εμβαδό της καμπύλης πάνω από την τιμή z=2: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1-NORMSDIST(2)</a:t>
          </a:r>
        </a:p>
      </xdr:txBody>
    </xdr:sp>
    <xdr:clientData/>
  </xdr:twoCellAnchor>
  <xdr:twoCellAnchor>
    <xdr:from>
      <xdr:col>0</xdr:col>
      <xdr:colOff>0</xdr:colOff>
      <xdr:row>115</xdr:row>
      <xdr:rowOff>28575</xdr:rowOff>
    </xdr:from>
    <xdr:to>
      <xdr:col>12</xdr:col>
      <xdr:colOff>0</xdr:colOff>
      <xdr:row>136</xdr:row>
      <xdr:rowOff>114300</xdr:rowOff>
    </xdr:to>
    <xdr:graphicFrame>
      <xdr:nvGraphicFramePr>
        <xdr:cNvPr id="26" name="Chart 38"/>
        <xdr:cNvGraphicFramePr/>
      </xdr:nvGraphicFramePr>
      <xdr:xfrm>
        <a:off x="0" y="18659475"/>
        <a:ext cx="73152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352425</xdr:colOff>
      <xdr:row>55</xdr:row>
      <xdr:rowOff>114300</xdr:rowOff>
    </xdr:from>
    <xdr:to>
      <xdr:col>6</xdr:col>
      <xdr:colOff>161925</xdr:colOff>
      <xdr:row>60</xdr:row>
      <xdr:rowOff>38100</xdr:rowOff>
    </xdr:to>
    <xdr:sp>
      <xdr:nvSpPr>
        <xdr:cNvPr id="27" name="AutoShape 39"/>
        <xdr:cNvSpPr>
          <a:spLocks/>
        </xdr:cNvSpPr>
      </xdr:nvSpPr>
      <xdr:spPr>
        <a:xfrm>
          <a:off x="2790825" y="9020175"/>
          <a:ext cx="1028700" cy="733425"/>
        </a:xfrm>
        <a:prstGeom prst="wedgeRectCallout">
          <a:avLst>
            <a:gd name="adj1" fmla="val 114814"/>
            <a:gd name="adj2" fmla="val 81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εμβαδό της καμπύλης κάτω από την τιμή z=2: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NORMSDIST(2)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7</xdr:col>
      <xdr:colOff>447675</xdr:colOff>
      <xdr:row>24</xdr:row>
      <xdr:rowOff>133350</xdr:rowOff>
    </xdr:to>
    <xdr:graphicFrame>
      <xdr:nvGraphicFramePr>
        <xdr:cNvPr id="28" name="Chart 40"/>
        <xdr:cNvGraphicFramePr/>
      </xdr:nvGraphicFramePr>
      <xdr:xfrm>
        <a:off x="609600" y="1457325"/>
        <a:ext cx="4105275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19</xdr:row>
      <xdr:rowOff>28575</xdr:rowOff>
    </xdr:from>
    <xdr:to>
      <xdr:col>15</xdr:col>
      <xdr:colOff>542925</xdr:colOff>
      <xdr:row>42</xdr:row>
      <xdr:rowOff>9525</xdr:rowOff>
    </xdr:to>
    <xdr:graphicFrame>
      <xdr:nvGraphicFramePr>
        <xdr:cNvPr id="1" name="Chart 4"/>
        <xdr:cNvGraphicFramePr/>
      </xdr:nvGraphicFramePr>
      <xdr:xfrm>
        <a:off x="4429125" y="3314700"/>
        <a:ext cx="46672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9">
      <selection activeCell="G31" sqref="G31"/>
    </sheetView>
  </sheetViews>
  <sheetFormatPr defaultColWidth="9.140625" defaultRowHeight="12.75"/>
  <cols>
    <col min="1" max="1" width="3.57421875" style="0" customWidth="1"/>
    <col min="2" max="2" width="10.140625" style="0" customWidth="1"/>
    <col min="5" max="5" width="4.57421875" style="0" customWidth="1"/>
    <col min="6" max="6" width="18.8515625" style="0" bestFit="1" customWidth="1"/>
    <col min="7" max="7" width="6.7109375" style="0" customWidth="1"/>
    <col min="8" max="8" width="8.140625" style="0" customWidth="1"/>
    <col min="9" max="9" width="3.421875" style="0" customWidth="1"/>
    <col min="10" max="10" width="2.7109375" style="0" bestFit="1" customWidth="1"/>
    <col min="11" max="11" width="8.00390625" style="0" bestFit="1" customWidth="1"/>
    <col min="12" max="12" width="3.00390625" style="0" bestFit="1" customWidth="1"/>
    <col min="14" max="14" width="6.57421875" style="0" customWidth="1"/>
    <col min="15" max="15" width="8.00390625" style="0" customWidth="1"/>
    <col min="16" max="16" width="6.8515625" style="0" customWidth="1"/>
  </cols>
  <sheetData>
    <row r="1" ht="12.75">
      <c r="B1" t="s">
        <v>0</v>
      </c>
    </row>
    <row r="2" spans="2:3" ht="12.75">
      <c r="B2" s="2" t="s">
        <v>1</v>
      </c>
      <c r="C2" s="2" t="s">
        <v>2</v>
      </c>
    </row>
    <row r="3" spans="2:3" ht="12.75">
      <c r="B3" s="1">
        <v>9</v>
      </c>
      <c r="C3" s="1">
        <v>2</v>
      </c>
    </row>
    <row r="4" spans="2:3" ht="12.75">
      <c r="B4" s="1"/>
      <c r="C4" s="1"/>
    </row>
    <row r="5" spans="1:3" ht="12.75">
      <c r="A5" s="49" t="s">
        <v>187</v>
      </c>
      <c r="B5" s="1"/>
      <c r="C5" s="1"/>
    </row>
    <row r="6" spans="1:3" ht="12.75">
      <c r="A6" t="s">
        <v>189</v>
      </c>
      <c r="B6" s="1"/>
      <c r="C6" s="1"/>
    </row>
    <row r="7" spans="1:3" ht="12.75">
      <c r="A7" t="s">
        <v>95</v>
      </c>
      <c r="B7" s="1"/>
      <c r="C7" s="1"/>
    </row>
    <row r="8" spans="1:3" ht="12.75">
      <c r="A8" t="s">
        <v>96</v>
      </c>
      <c r="B8" s="1"/>
      <c r="C8" s="1"/>
    </row>
    <row r="9" spans="1:3" ht="12.75">
      <c r="A9" t="s">
        <v>97</v>
      </c>
      <c r="B9" s="1"/>
      <c r="C9" s="1"/>
    </row>
    <row r="10" spans="1:3" ht="12.75">
      <c r="A10" t="s">
        <v>106</v>
      </c>
      <c r="B10" s="1"/>
      <c r="C10" s="1"/>
    </row>
    <row r="11" spans="1:3" ht="12.75">
      <c r="A11" t="s">
        <v>98</v>
      </c>
      <c r="B11" s="1"/>
      <c r="C11" s="1"/>
    </row>
    <row r="12" spans="1:3" ht="12.75">
      <c r="A12" t="s">
        <v>110</v>
      </c>
      <c r="B12" s="1"/>
      <c r="C12" s="1"/>
    </row>
    <row r="13" spans="2:3" ht="12.75">
      <c r="B13" s="1"/>
      <c r="C13" s="1"/>
    </row>
    <row r="14" spans="1:18" ht="13.5" thickBot="1">
      <c r="A14" s="114" t="s">
        <v>188</v>
      </c>
      <c r="B14" s="91"/>
      <c r="C14" s="91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13.5" thickTop="1">
      <c r="A15" s="115"/>
      <c r="B15" s="34"/>
      <c r="C15" s="3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2:3" ht="12.75">
      <c r="B16" s="5" t="s">
        <v>190</v>
      </c>
      <c r="C16" t="s">
        <v>191</v>
      </c>
    </row>
    <row r="17" spans="2:14" ht="14.25">
      <c r="B17" s="5" t="s">
        <v>3</v>
      </c>
      <c r="J17" s="5" t="s">
        <v>132</v>
      </c>
      <c r="K17" s="49" t="s">
        <v>128</v>
      </c>
      <c r="N17" s="49"/>
    </row>
    <row r="18" ht="12.75">
      <c r="D18" s="1" t="s">
        <v>6</v>
      </c>
    </row>
    <row r="19" spans="2:18" ht="14.25">
      <c r="B19" s="2" t="s">
        <v>4</v>
      </c>
      <c r="C19" s="2" t="s">
        <v>5</v>
      </c>
      <c r="D19" s="2" t="s">
        <v>5</v>
      </c>
      <c r="F19" s="49" t="s">
        <v>43</v>
      </c>
      <c r="K19" s="12" t="s">
        <v>100</v>
      </c>
      <c r="L19" s="14" t="s">
        <v>31</v>
      </c>
      <c r="M19" s="14" t="s">
        <v>34</v>
      </c>
      <c r="N19" s="14" t="s">
        <v>35</v>
      </c>
      <c r="O19" s="14" t="s">
        <v>9</v>
      </c>
      <c r="P19" s="14" t="s">
        <v>36</v>
      </c>
      <c r="Q19" s="14" t="s">
        <v>37</v>
      </c>
      <c r="R19" s="14" t="s">
        <v>38</v>
      </c>
    </row>
    <row r="20" spans="3:18" ht="14.25">
      <c r="C20" s="4" t="s">
        <v>7</v>
      </c>
      <c r="D20" s="4" t="s">
        <v>7</v>
      </c>
      <c r="F20" s="76" t="s">
        <v>32</v>
      </c>
      <c r="G20" s="77" t="s">
        <v>91</v>
      </c>
      <c r="H20" s="85"/>
      <c r="I20" s="2"/>
      <c r="J20" s="72"/>
      <c r="K20" s="1"/>
      <c r="L20" s="105"/>
      <c r="M20" s="73"/>
      <c r="N20" s="8"/>
      <c r="O20" s="73"/>
      <c r="P20" s="8"/>
      <c r="Q20" s="73"/>
      <c r="R20" s="73"/>
    </row>
    <row r="21" spans="2:18" ht="12.75">
      <c r="B21" s="1">
        <v>1</v>
      </c>
      <c r="C21" s="118">
        <v>25.6</v>
      </c>
      <c r="D21" s="3"/>
      <c r="F21" s="76" t="s">
        <v>33</v>
      </c>
      <c r="G21" s="77" t="s">
        <v>90</v>
      </c>
      <c r="H21" s="86"/>
      <c r="I21" s="6"/>
      <c r="J21" s="72"/>
      <c r="K21" s="1"/>
      <c r="L21" s="105"/>
      <c r="M21" s="73"/>
      <c r="N21" s="8"/>
      <c r="O21" s="73"/>
      <c r="P21" s="8"/>
      <c r="Q21" s="73"/>
      <c r="R21" s="73"/>
    </row>
    <row r="22" spans="2:18" ht="12.75">
      <c r="B22" s="1">
        <v>2</v>
      </c>
      <c r="C22" s="118">
        <v>22.1</v>
      </c>
      <c r="D22" s="3"/>
      <c r="F22" s="76" t="s">
        <v>39</v>
      </c>
      <c r="G22" s="77" t="s">
        <v>74</v>
      </c>
      <c r="H22" s="76"/>
      <c r="I22" s="6"/>
      <c r="J22" s="72"/>
      <c r="K22" s="1"/>
      <c r="L22" s="105"/>
      <c r="M22" s="73"/>
      <c r="N22" s="8"/>
      <c r="O22" s="73"/>
      <c r="P22" s="8"/>
      <c r="Q22" s="73"/>
      <c r="R22" s="73"/>
    </row>
    <row r="23" spans="2:18" ht="12.75">
      <c r="B23" s="1">
        <v>3</v>
      </c>
      <c r="C23" s="118">
        <v>25.1</v>
      </c>
      <c r="D23" s="3"/>
      <c r="F23" s="76" t="s">
        <v>40</v>
      </c>
      <c r="G23" s="77" t="s">
        <v>75</v>
      </c>
      <c r="H23" s="76"/>
      <c r="I23" s="6"/>
      <c r="J23" s="72"/>
      <c r="K23" s="1"/>
      <c r="L23" s="105"/>
      <c r="M23" s="73"/>
      <c r="N23" s="8"/>
      <c r="O23" s="73"/>
      <c r="P23" s="8"/>
      <c r="Q23" s="73"/>
      <c r="R23" s="73"/>
    </row>
    <row r="24" spans="2:18" ht="13.5" thickBot="1">
      <c r="B24" s="1">
        <v>4</v>
      </c>
      <c r="C24" s="118">
        <v>22.4</v>
      </c>
      <c r="D24" s="3"/>
      <c r="F24" s="76" t="s">
        <v>77</v>
      </c>
      <c r="G24" s="77" t="s">
        <v>78</v>
      </c>
      <c r="H24" s="76"/>
      <c r="I24" s="6"/>
      <c r="J24" s="87"/>
      <c r="K24" s="47"/>
      <c r="L24" s="106"/>
      <c r="M24" s="74"/>
      <c r="N24" s="46"/>
      <c r="O24" s="74"/>
      <c r="P24" s="46"/>
      <c r="Q24" s="74"/>
      <c r="R24" s="74"/>
    </row>
    <row r="25" spans="2:18" ht="12.75">
      <c r="B25" s="1">
        <v>5</v>
      </c>
      <c r="C25" s="118">
        <v>14.7</v>
      </c>
      <c r="D25" s="3"/>
      <c r="F25" s="6"/>
      <c r="G25" s="6"/>
      <c r="H25" s="6"/>
      <c r="I25" s="6"/>
      <c r="J25" s="72"/>
      <c r="K25" s="2"/>
      <c r="L25" s="58"/>
      <c r="M25" s="73"/>
      <c r="N25" s="8"/>
      <c r="O25" s="73"/>
      <c r="P25" s="8"/>
      <c r="Q25" s="73"/>
      <c r="R25" s="73"/>
    </row>
    <row r="26" spans="2:18" ht="12.75">
      <c r="B26" s="1">
        <v>6</v>
      </c>
      <c r="C26" s="118">
        <v>18.4</v>
      </c>
      <c r="D26" s="3"/>
      <c r="F26" s="6"/>
      <c r="G26" s="6"/>
      <c r="H26" s="6"/>
      <c r="I26" s="6"/>
      <c r="J26" s="72"/>
      <c r="K26" s="1"/>
      <c r="L26" s="58"/>
      <c r="M26" s="73"/>
      <c r="N26" s="8"/>
      <c r="O26" s="73"/>
      <c r="P26" s="8"/>
      <c r="Q26" s="73"/>
      <c r="R26" s="73"/>
    </row>
    <row r="27" spans="2:18" ht="12.75">
      <c r="B27" s="1">
        <v>7</v>
      </c>
      <c r="C27" s="118">
        <v>25.6</v>
      </c>
      <c r="D27" s="3"/>
      <c r="F27" s="6"/>
      <c r="G27" s="6"/>
      <c r="H27" s="6"/>
      <c r="I27" s="6"/>
      <c r="J27" s="72"/>
      <c r="K27" s="1"/>
      <c r="L27" s="58"/>
      <c r="M27" s="73"/>
      <c r="N27" s="8"/>
      <c r="O27" s="73"/>
      <c r="P27" s="8"/>
      <c r="Q27" s="73"/>
      <c r="R27" s="73"/>
    </row>
    <row r="28" spans="2:18" ht="12.75">
      <c r="B28" s="1">
        <v>8</v>
      </c>
      <c r="C28" s="118">
        <v>22.7</v>
      </c>
      <c r="D28" s="3"/>
      <c r="F28" s="6"/>
      <c r="G28" s="6"/>
      <c r="H28" s="6"/>
      <c r="I28" s="6"/>
      <c r="J28" s="72"/>
      <c r="K28" s="80"/>
      <c r="L28" s="60"/>
      <c r="M28" s="88"/>
      <c r="N28" s="89"/>
      <c r="O28" s="73"/>
      <c r="P28" s="8"/>
      <c r="Q28" s="73"/>
      <c r="R28" s="73"/>
    </row>
    <row r="29" spans="2:18" ht="12.75">
      <c r="B29" s="1">
        <v>9</v>
      </c>
      <c r="C29" s="118">
        <v>33.8</v>
      </c>
      <c r="D29" s="3"/>
      <c r="F29" s="6"/>
      <c r="G29" s="6"/>
      <c r="H29" s="6"/>
      <c r="I29" s="6"/>
      <c r="J29" s="72"/>
      <c r="K29" s="34"/>
      <c r="L29" s="58"/>
      <c r="M29" s="73"/>
      <c r="N29" s="8"/>
      <c r="O29" s="73"/>
      <c r="P29" s="8"/>
      <c r="Q29" s="36"/>
      <c r="R29" s="73"/>
    </row>
    <row r="30" spans="2:18" ht="12.75">
      <c r="B30" s="1">
        <v>10</v>
      </c>
      <c r="C30" s="118">
        <v>29.9</v>
      </c>
      <c r="D30" s="3"/>
      <c r="F30" s="6"/>
      <c r="G30" s="6"/>
      <c r="H30" s="6"/>
      <c r="I30" s="6"/>
      <c r="J30" s="72"/>
      <c r="K30" s="92"/>
      <c r="L30" s="58"/>
      <c r="M30" s="73"/>
      <c r="N30" s="8"/>
      <c r="O30" s="73"/>
      <c r="P30" s="8"/>
      <c r="Q30" s="36"/>
      <c r="R30" s="73"/>
    </row>
    <row r="31" spans="2:19" ht="12.75">
      <c r="B31" s="1">
        <v>11</v>
      </c>
      <c r="C31" s="118">
        <v>33.1</v>
      </c>
      <c r="D31" s="3"/>
      <c r="F31" s="6"/>
      <c r="G31" s="6"/>
      <c r="H31" s="6"/>
      <c r="I31" s="6"/>
      <c r="J31" s="72"/>
      <c r="K31" s="68"/>
      <c r="L31" s="58"/>
      <c r="M31" s="36"/>
      <c r="N31" s="63"/>
      <c r="O31" s="36"/>
      <c r="P31" s="63"/>
      <c r="Q31" s="36"/>
      <c r="R31" s="36"/>
      <c r="S31" s="32"/>
    </row>
    <row r="32" spans="2:19" ht="12.75">
      <c r="B32" s="1">
        <v>12</v>
      </c>
      <c r="C32" s="118">
        <v>32.9</v>
      </c>
      <c r="D32" s="3"/>
      <c r="F32" s="6"/>
      <c r="G32" s="6"/>
      <c r="H32" s="6"/>
      <c r="I32" s="6"/>
      <c r="K32" s="40"/>
      <c r="L32" s="32"/>
      <c r="M32" s="63"/>
      <c r="N32" s="32"/>
      <c r="O32" s="48"/>
      <c r="P32" s="32"/>
      <c r="Q32" s="63"/>
      <c r="R32" s="48"/>
      <c r="S32" s="32"/>
    </row>
    <row r="33" spans="2:9" ht="12.75">
      <c r="B33" s="1">
        <v>13</v>
      </c>
      <c r="C33" s="118">
        <v>21.4</v>
      </c>
      <c r="D33" s="3"/>
      <c r="F33" s="6"/>
      <c r="G33" s="6"/>
      <c r="H33" s="6"/>
      <c r="I33" s="6"/>
    </row>
    <row r="34" spans="2:10" ht="12.75">
      <c r="B34" s="1">
        <v>14</v>
      </c>
      <c r="C34" s="118">
        <v>28.8</v>
      </c>
      <c r="D34" s="3"/>
      <c r="F34" s="6"/>
      <c r="G34" s="101"/>
      <c r="H34" s="101"/>
      <c r="I34" s="101"/>
      <c r="J34" s="102"/>
    </row>
    <row r="35" spans="2:14" ht="12.75">
      <c r="B35" s="1">
        <v>15</v>
      </c>
      <c r="C35" s="118">
        <v>18.7</v>
      </c>
      <c r="D35" s="3"/>
      <c r="F35" s="6"/>
      <c r="G35" s="11"/>
      <c r="H35" s="11"/>
      <c r="I35" s="11"/>
      <c r="J35" s="107" t="s">
        <v>133</v>
      </c>
      <c r="K35" s="49" t="s">
        <v>129</v>
      </c>
      <c r="N35" s="49"/>
    </row>
    <row r="36" spans="2:9" ht="12.75">
      <c r="B36" s="1">
        <v>16</v>
      </c>
      <c r="C36" s="118">
        <v>27.7</v>
      </c>
      <c r="D36" s="3"/>
      <c r="F36" s="6"/>
      <c r="G36" s="6"/>
      <c r="H36" s="6"/>
      <c r="I36" s="6"/>
    </row>
    <row r="37" spans="2:17" ht="12.75">
      <c r="B37" s="1">
        <v>17</v>
      </c>
      <c r="C37" s="118">
        <v>17.5</v>
      </c>
      <c r="D37" s="3"/>
      <c r="F37" s="6"/>
      <c r="G37" s="6"/>
      <c r="H37" s="6"/>
      <c r="I37" s="6"/>
      <c r="M37" s="103" t="s">
        <v>116</v>
      </c>
      <c r="N37" s="103" t="s">
        <v>117</v>
      </c>
      <c r="O37" s="103" t="s">
        <v>121</v>
      </c>
      <c r="P37" s="104"/>
      <c r="Q37" s="103" t="s">
        <v>130</v>
      </c>
    </row>
    <row r="38" spans="2:17" ht="12.75">
      <c r="B38" s="1">
        <v>18</v>
      </c>
      <c r="C38" s="118">
        <v>16.8</v>
      </c>
      <c r="D38" s="3"/>
      <c r="F38" s="6"/>
      <c r="G38" s="6"/>
      <c r="H38" s="6"/>
      <c r="I38" s="6"/>
      <c r="M38" s="116"/>
      <c r="N38" s="116"/>
      <c r="O38" s="116"/>
      <c r="P38" s="1"/>
      <c r="Q38" s="117"/>
    </row>
    <row r="39" spans="2:17" ht="12.75">
      <c r="B39" s="1">
        <v>19</v>
      </c>
      <c r="C39" s="118">
        <v>14.9</v>
      </c>
      <c r="D39" s="3"/>
      <c r="F39" s="6"/>
      <c r="G39" s="6"/>
      <c r="H39" s="6"/>
      <c r="I39" s="6"/>
      <c r="M39" s="116"/>
      <c r="N39" s="116"/>
      <c r="O39" s="116"/>
      <c r="P39" s="1"/>
      <c r="Q39" s="117"/>
    </row>
    <row r="40" spans="2:17" ht="12.75">
      <c r="B40" s="1">
        <v>20</v>
      </c>
      <c r="C40" s="118">
        <v>6.9</v>
      </c>
      <c r="D40" s="3"/>
      <c r="F40" s="6"/>
      <c r="G40" s="6"/>
      <c r="H40" s="6"/>
      <c r="I40" s="6"/>
      <c r="M40" s="116"/>
      <c r="N40" s="116"/>
      <c r="O40" s="116"/>
      <c r="P40" s="1"/>
      <c r="Q40" s="117"/>
    </row>
    <row r="41" spans="2:9" ht="12.75">
      <c r="B41" s="1">
        <v>21</v>
      </c>
      <c r="C41" s="118">
        <v>24.5</v>
      </c>
      <c r="D41" s="3"/>
      <c r="F41" s="6"/>
      <c r="G41" s="6"/>
      <c r="H41" s="6"/>
      <c r="I41" s="6"/>
    </row>
    <row r="42" spans="2:11" ht="12.75">
      <c r="B42" s="1">
        <v>22</v>
      </c>
      <c r="C42" s="118">
        <v>23</v>
      </c>
      <c r="D42" s="3"/>
      <c r="F42" s="6"/>
      <c r="G42" s="6"/>
      <c r="H42" s="6"/>
      <c r="I42" s="6"/>
      <c r="J42" s="5" t="s">
        <v>134</v>
      </c>
      <c r="K42" s="49" t="s">
        <v>131</v>
      </c>
    </row>
    <row r="43" spans="2:11" ht="12.75">
      <c r="B43" s="1">
        <v>23</v>
      </c>
      <c r="C43" s="118">
        <v>19.9</v>
      </c>
      <c r="D43" s="3"/>
      <c r="F43" s="6"/>
      <c r="G43" s="6"/>
      <c r="H43" s="6"/>
      <c r="I43" s="6"/>
      <c r="K43" t="s">
        <v>135</v>
      </c>
    </row>
    <row r="44" spans="2:9" ht="12.75">
      <c r="B44" s="1">
        <v>24</v>
      </c>
      <c r="C44" s="118">
        <v>22.5</v>
      </c>
      <c r="D44" s="3"/>
      <c r="F44" s="6"/>
      <c r="G44" s="6"/>
      <c r="H44" s="6"/>
      <c r="I44" s="6"/>
    </row>
    <row r="45" spans="2:15" ht="12.75">
      <c r="B45" s="1">
        <v>25</v>
      </c>
      <c r="C45" s="118">
        <v>20.1</v>
      </c>
      <c r="D45" s="3"/>
      <c r="F45" s="6"/>
      <c r="G45" s="6"/>
      <c r="H45" s="6"/>
      <c r="I45" s="6"/>
      <c r="M45" s="2" t="s">
        <v>130</v>
      </c>
      <c r="O45" s="2" t="s">
        <v>136</v>
      </c>
    </row>
    <row r="46" spans="2:15" ht="12.75">
      <c r="B46" s="1">
        <v>26</v>
      </c>
      <c r="C46" s="118">
        <v>13.2</v>
      </c>
      <c r="D46" s="3"/>
      <c r="F46" s="6"/>
      <c r="G46" s="6"/>
      <c r="H46" s="6"/>
      <c r="I46" s="6"/>
      <c r="M46" s="108"/>
      <c r="O46" s="109"/>
    </row>
    <row r="47" spans="2:9" ht="12.75">
      <c r="B47" s="1">
        <v>27</v>
      </c>
      <c r="C47" s="118">
        <v>16.6</v>
      </c>
      <c r="D47" s="3"/>
      <c r="F47" s="6"/>
      <c r="G47" s="6"/>
      <c r="H47" s="6"/>
      <c r="I47" s="6"/>
    </row>
    <row r="48" spans="2:9" ht="12.75">
      <c r="B48" s="1">
        <v>28</v>
      </c>
      <c r="C48" s="118">
        <v>23.1</v>
      </c>
      <c r="D48" s="3"/>
      <c r="F48" s="6"/>
      <c r="G48" s="6"/>
      <c r="H48" s="6"/>
      <c r="I48" s="6"/>
    </row>
    <row r="49" spans="2:9" ht="12.75">
      <c r="B49" s="1">
        <v>29</v>
      </c>
      <c r="C49" s="118">
        <v>20.4</v>
      </c>
      <c r="D49" s="3"/>
      <c r="F49" s="6"/>
      <c r="G49" s="6"/>
      <c r="H49" s="6"/>
      <c r="I49" s="6"/>
    </row>
    <row r="50" spans="2:9" ht="12.75">
      <c r="B50" s="1">
        <v>30</v>
      </c>
      <c r="C50" s="118">
        <v>30.4</v>
      </c>
      <c r="D50" s="3"/>
      <c r="F50" s="6"/>
      <c r="G50" s="6"/>
      <c r="H50" s="6"/>
      <c r="I50" s="6"/>
    </row>
    <row r="51" spans="5:8" ht="12.75">
      <c r="E51" s="9"/>
      <c r="F51" s="10"/>
      <c r="G51" s="10"/>
      <c r="H51" s="10"/>
    </row>
    <row r="53" ht="12.75">
      <c r="C53" s="7"/>
    </row>
    <row r="54" spans="2:3" ht="12.75">
      <c r="B54" s="5"/>
      <c r="C54" s="7"/>
    </row>
    <row r="55" spans="2:4" ht="12.75">
      <c r="B55" s="5"/>
      <c r="D55" s="6"/>
    </row>
    <row r="57" spans="2:9" ht="12.75">
      <c r="B57" s="5"/>
      <c r="I57" s="8"/>
    </row>
    <row r="58" spans="2:9" ht="12.75">
      <c r="B58" s="5"/>
      <c r="I58" s="8"/>
    </row>
    <row r="59" ht="12.75">
      <c r="I59" s="6"/>
    </row>
    <row r="60" ht="12.75">
      <c r="B60" s="5"/>
    </row>
    <row r="61" ht="12.75">
      <c r="B61" s="5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0"/>
  <sheetViews>
    <sheetView tabSelected="1" zoomScalePageLayoutView="0" workbookViewId="0" topLeftCell="A178">
      <selection activeCell="H191" sqref="H191"/>
    </sheetView>
  </sheetViews>
  <sheetFormatPr defaultColWidth="9.140625" defaultRowHeight="12.75"/>
  <cols>
    <col min="15" max="15" width="11.7109375" style="0" customWidth="1"/>
  </cols>
  <sheetData>
    <row r="1" spans="1:16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>
      <c r="A2" s="17" t="s">
        <v>10</v>
      </c>
      <c r="B2" s="15"/>
      <c r="C2" s="15"/>
      <c r="D2" s="15"/>
      <c r="E2" s="20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>
      <c r="A4" s="15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15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2.75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24" t="s">
        <v>175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24" t="s">
        <v>161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s="15"/>
      <c r="B10" s="111">
        <f>$H$10-0.6*mean/sdev</f>
        <v>51</v>
      </c>
      <c r="C10" s="111">
        <f>$H$10-0.5*mean/sdev</f>
        <v>52.5</v>
      </c>
      <c r="D10" s="111">
        <f>$H$10-0.4*mean/sdev</f>
        <v>54</v>
      </c>
      <c r="E10" s="111">
        <f>$H$10-0.3*mean/sdev</f>
        <v>55.5</v>
      </c>
      <c r="F10" s="111">
        <f>$H$10-0.2*mean/sdev</f>
        <v>57</v>
      </c>
      <c r="G10" s="111">
        <f>$H$10-0.1*(mean/sdev)</f>
        <v>58.5</v>
      </c>
      <c r="H10" s="111">
        <f>mean</f>
        <v>60</v>
      </c>
      <c r="I10" s="111">
        <f>$H$10+0.1*(mean/sdev)</f>
        <v>61.5</v>
      </c>
      <c r="J10" s="111">
        <f>$H$10+0.2*mean/sdev</f>
        <v>63</v>
      </c>
      <c r="K10" s="111">
        <f>$H$10+0.3*mean/sdev</f>
        <v>64.5</v>
      </c>
      <c r="L10" s="111">
        <f>$H$10+0.4*mean/sdev</f>
        <v>66</v>
      </c>
      <c r="M10" s="111">
        <f>$H$10+0.5*mean/sdev</f>
        <v>67.5</v>
      </c>
      <c r="N10" s="111">
        <f>$H$10+0.6*mean/sdev</f>
        <v>69</v>
      </c>
      <c r="O10" s="15"/>
      <c r="P10" s="15"/>
    </row>
    <row r="11" spans="1:16" ht="12.75">
      <c r="A11" s="15"/>
      <c r="B11" s="112">
        <f aca="true" t="shared" si="0" ref="B11:N11">NORMDIST(B10,mean,sdev,FALSE)</f>
        <v>0.007934912958916854</v>
      </c>
      <c r="C11" s="112">
        <f t="shared" si="0"/>
        <v>0.017196568956672976</v>
      </c>
      <c r="D11" s="112">
        <f t="shared" si="0"/>
        <v>0.032379398916472936</v>
      </c>
      <c r="E11" s="112">
        <f t="shared" si="0"/>
        <v>0.05296916144392487</v>
      </c>
      <c r="F11" s="112">
        <f t="shared" si="0"/>
        <v>0.07528435803870111</v>
      </c>
      <c r="G11" s="112">
        <f t="shared" si="0"/>
        <v>0.09296377346744224</v>
      </c>
      <c r="H11" s="112">
        <f t="shared" si="0"/>
        <v>0.09973557010035818</v>
      </c>
      <c r="I11" s="112">
        <f t="shared" si="0"/>
        <v>0.09296377346744224</v>
      </c>
      <c r="J11" s="112">
        <f t="shared" si="0"/>
        <v>0.07528435803870111</v>
      </c>
      <c r="K11" s="112">
        <f t="shared" si="0"/>
        <v>0.05296916144392487</v>
      </c>
      <c r="L11" s="112">
        <f t="shared" si="0"/>
        <v>0.032379398916472936</v>
      </c>
      <c r="M11" s="112">
        <f t="shared" si="0"/>
        <v>0.017196568956672976</v>
      </c>
      <c r="N11" s="112">
        <f t="shared" si="0"/>
        <v>0.007934912958916854</v>
      </c>
      <c r="O11" s="15"/>
      <c r="P11" s="15"/>
    </row>
    <row r="12" spans="1:16" ht="12.75">
      <c r="A12" s="18">
        <v>60</v>
      </c>
      <c r="B12" s="19">
        <f>mean-3*sdev</f>
        <v>48</v>
      </c>
      <c r="C12" s="19">
        <f>mean-2.5*sdev</f>
        <v>50</v>
      </c>
      <c r="D12" s="19">
        <f>mean-2*sdev</f>
        <v>52</v>
      </c>
      <c r="E12" s="19">
        <f>mean-1.5*sdev</f>
        <v>54</v>
      </c>
      <c r="F12" s="19">
        <f>mean-sdev</f>
        <v>56</v>
      </c>
      <c r="G12" s="19">
        <f>mean-0.5*sdev</f>
        <v>58</v>
      </c>
      <c r="H12" s="19">
        <f>mean</f>
        <v>60</v>
      </c>
      <c r="I12" s="19">
        <f>mean+0.5*sdev</f>
        <v>62</v>
      </c>
      <c r="J12" s="19">
        <f>mean+sdev</f>
        <v>64</v>
      </c>
      <c r="K12" s="19">
        <f>mean+1.5*sdev</f>
        <v>66</v>
      </c>
      <c r="L12" s="19">
        <f>mean+2*sdev</f>
        <v>68</v>
      </c>
      <c r="M12" s="19">
        <f>mean+2.5*sdev</f>
        <v>70</v>
      </c>
      <c r="N12" s="19">
        <f>mean+3*sdev</f>
        <v>72</v>
      </c>
      <c r="O12" s="21" t="s">
        <v>13</v>
      </c>
      <c r="P12" s="15"/>
    </row>
    <row r="13" spans="1:16" ht="12.75">
      <c r="A13" s="18">
        <v>4</v>
      </c>
      <c r="B13" s="16">
        <f aca="true" t="shared" si="1" ref="B13:N13">NORMDIST(B12,mean,sdev,FALSE)</f>
        <v>0.0011079621029845019</v>
      </c>
      <c r="C13" s="16">
        <f t="shared" si="1"/>
        <v>0.004382075123392135</v>
      </c>
      <c r="D13" s="16">
        <f t="shared" si="1"/>
        <v>0.013497741628297016</v>
      </c>
      <c r="E13" s="16">
        <f t="shared" si="1"/>
        <v>0.032379398916472936</v>
      </c>
      <c r="F13" s="16">
        <f t="shared" si="1"/>
        <v>0.06049268112978584</v>
      </c>
      <c r="G13" s="16">
        <f t="shared" si="1"/>
        <v>0.08801633169107488</v>
      </c>
      <c r="H13" s="16">
        <f t="shared" si="1"/>
        <v>0.09973557010035818</v>
      </c>
      <c r="I13" s="16">
        <f t="shared" si="1"/>
        <v>0.08801633169107488</v>
      </c>
      <c r="J13" s="16">
        <f t="shared" si="1"/>
        <v>0.06049268112978584</v>
      </c>
      <c r="K13" s="16">
        <f t="shared" si="1"/>
        <v>0.032379398916472936</v>
      </c>
      <c r="L13" s="16">
        <f t="shared" si="1"/>
        <v>0.013497741628297016</v>
      </c>
      <c r="M13" s="16">
        <f t="shared" si="1"/>
        <v>0.004382075123392135</v>
      </c>
      <c r="N13" s="16">
        <f t="shared" si="1"/>
        <v>0.0011079621029845019</v>
      </c>
      <c r="O13" s="21" t="s">
        <v>14</v>
      </c>
      <c r="P13" s="15"/>
    </row>
    <row r="14" spans="1:16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5" t="s">
        <v>173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5" t="s">
        <v>174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24" t="s">
        <v>17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23" t="s">
        <v>15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5"/>
    </row>
    <row r="31" spans="1:16" ht="12.75">
      <c r="A31" s="23" t="s">
        <v>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5"/>
    </row>
    <row r="32" spans="1:16" ht="12.75">
      <c r="A32" s="93" t="s">
        <v>107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2.75">
      <c r="A33" s="93" t="s">
        <v>108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93" t="s">
        <v>179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100" t="s">
        <v>147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100" t="s">
        <v>139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100" t="s">
        <v>140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00" t="s">
        <v>181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24" t="s">
        <v>180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17" t="s">
        <v>18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2.75">
      <c r="A43" s="15" t="s">
        <v>19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2.75">
      <c r="A44" s="15" t="s">
        <v>109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2.75">
      <c r="A45" s="15" t="s">
        <v>21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2.75">
      <c r="A46" s="93" t="s">
        <v>103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2.75">
      <c r="A47" s="15" t="s">
        <v>22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2.75">
      <c r="A49" s="26" t="s">
        <v>25</v>
      </c>
      <c r="B49" s="16">
        <f aca="true" t="shared" si="2" ref="B49:N49">STANDARDIZE(B12,mean,sdev)</f>
        <v>-3</v>
      </c>
      <c r="C49" s="16">
        <f t="shared" si="2"/>
        <v>-2.5</v>
      </c>
      <c r="D49" s="16">
        <f t="shared" si="2"/>
        <v>-2</v>
      </c>
      <c r="E49" s="16">
        <f t="shared" si="2"/>
        <v>-1.5</v>
      </c>
      <c r="F49" s="16">
        <f t="shared" si="2"/>
        <v>-1</v>
      </c>
      <c r="G49" s="16">
        <f t="shared" si="2"/>
        <v>-0.5</v>
      </c>
      <c r="H49" s="16">
        <f t="shared" si="2"/>
        <v>0</v>
      </c>
      <c r="I49" s="16">
        <f t="shared" si="2"/>
        <v>0.5</v>
      </c>
      <c r="J49" s="16">
        <f t="shared" si="2"/>
        <v>1</v>
      </c>
      <c r="K49" s="16">
        <f t="shared" si="2"/>
        <v>1.5</v>
      </c>
      <c r="L49" s="16">
        <f t="shared" si="2"/>
        <v>2</v>
      </c>
      <c r="M49" s="16">
        <f t="shared" si="2"/>
        <v>2.5</v>
      </c>
      <c r="N49" s="16">
        <f t="shared" si="2"/>
        <v>3</v>
      </c>
      <c r="O49" s="25" t="s">
        <v>23</v>
      </c>
      <c r="P49" s="15"/>
    </row>
    <row r="50" spans="1:16" ht="12.75">
      <c r="A50" s="26" t="s">
        <v>24</v>
      </c>
      <c r="B50" s="16">
        <f>NORMDIST(B49,0,1,FALSE)</f>
        <v>0.0044318484119380075</v>
      </c>
      <c r="C50" s="16">
        <f aca="true" t="shared" si="3" ref="C50:N50">NORMDIST(C49,0,1,FALSE)</f>
        <v>0.01752830049356854</v>
      </c>
      <c r="D50" s="16">
        <f t="shared" si="3"/>
        <v>0.05399096651318806</v>
      </c>
      <c r="E50" s="16">
        <f t="shared" si="3"/>
        <v>0.12951759566589174</v>
      </c>
      <c r="F50" s="16">
        <f t="shared" si="3"/>
        <v>0.24197072451914337</v>
      </c>
      <c r="G50" s="16">
        <f t="shared" si="3"/>
        <v>0.3520653267642995</v>
      </c>
      <c r="H50" s="16">
        <f t="shared" si="3"/>
        <v>0.3989422804014327</v>
      </c>
      <c r="I50" s="16">
        <f t="shared" si="3"/>
        <v>0.3520653267642995</v>
      </c>
      <c r="J50" s="16">
        <f t="shared" si="3"/>
        <v>0.24197072451914337</v>
      </c>
      <c r="K50" s="16">
        <f t="shared" si="3"/>
        <v>0.12951759566589174</v>
      </c>
      <c r="L50" s="16">
        <f t="shared" si="3"/>
        <v>0.05399096651318806</v>
      </c>
      <c r="M50" s="16">
        <f t="shared" si="3"/>
        <v>0.01752830049356854</v>
      </c>
      <c r="N50" s="16">
        <f t="shared" si="3"/>
        <v>0.0044318484119380075</v>
      </c>
      <c r="O50" s="15"/>
      <c r="P50" s="15"/>
    </row>
    <row r="51" spans="1:16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2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2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2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2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2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ht="12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1:16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</row>
    <row r="64" spans="1:16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  <row r="66" spans="1:16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</row>
    <row r="67" spans="1:16" ht="12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68" spans="1:16" ht="12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</row>
    <row r="69" spans="1:16" ht="12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1:16" ht="12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1:16" ht="12.75">
      <c r="A71" s="15" t="s">
        <v>27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1:16" ht="12.75">
      <c r="A72" s="15" t="s">
        <v>26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6" ht="12.75">
      <c r="A73" s="24" t="s">
        <v>141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16" ht="12.75">
      <c r="A74" s="24" t="s">
        <v>151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16" ht="12.75">
      <c r="A75" s="15" t="s">
        <v>142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1:16" ht="12.75">
      <c r="A76" s="15" t="s">
        <v>143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1:16" ht="12.75">
      <c r="A77" s="15" t="s">
        <v>145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1:16" ht="12.75">
      <c r="A78" s="15" t="s">
        <v>146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1:16" ht="12.75">
      <c r="A79" s="93" t="s">
        <v>101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2.75">
      <c r="A80" s="93" t="s">
        <v>148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1:16" ht="12.75">
      <c r="A81" s="15" t="s">
        <v>149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1:16" ht="12.75">
      <c r="A82" s="15" t="s">
        <v>155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1:16" ht="12.75">
      <c r="A83" s="15" t="s">
        <v>154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1:16" ht="12.75">
      <c r="A84" s="15" t="s">
        <v>41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6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1:16" ht="12.75">
      <c r="A86" s="27" t="s">
        <v>144</v>
      </c>
      <c r="B86" s="28"/>
      <c r="C86" s="28"/>
      <c r="D86" s="28"/>
      <c r="E86" s="29"/>
      <c r="F86" s="30">
        <f>1-NORMSDIST(2)</f>
        <v>0.02275013194817921</v>
      </c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1:16" ht="12.75">
      <c r="A87" s="27" t="s">
        <v>150</v>
      </c>
      <c r="B87" s="28"/>
      <c r="C87" s="28"/>
      <c r="D87" s="28"/>
      <c r="E87" s="29"/>
      <c r="F87" s="30">
        <f>NORMSDIST(-1)</f>
        <v>0.158655253931457</v>
      </c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1:16" ht="12.75">
      <c r="A88" s="27" t="s">
        <v>152</v>
      </c>
      <c r="B88" s="28"/>
      <c r="C88" s="28"/>
      <c r="D88" s="28"/>
      <c r="E88" s="29"/>
      <c r="F88" s="30">
        <f>NORMSDIST(1)-NORMSDIST(-2)</f>
        <v>0.8185946141203638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</row>
    <row r="89" spans="1:16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</row>
    <row r="90" spans="1:16" ht="12.75">
      <c r="A90" s="24" t="s">
        <v>153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15"/>
      <c r="M90" s="15"/>
      <c r="N90" s="15"/>
      <c r="O90" s="15"/>
      <c r="P90" s="15"/>
    </row>
    <row r="91" spans="1:16" ht="12.75">
      <c r="A91" s="15" t="s">
        <v>163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6" ht="12.75">
      <c r="A92" s="93" t="s">
        <v>102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6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6" ht="12.75">
      <c r="A94" s="16" t="s">
        <v>162</v>
      </c>
      <c r="B94" s="16"/>
      <c r="C94" s="16"/>
      <c r="D94" s="16"/>
      <c r="E94" s="16"/>
      <c r="F94" s="16">
        <f>NORMINV(0.25,0,1)</f>
        <v>-0.6744897501960819</v>
      </c>
      <c r="G94" s="15" t="s">
        <v>183</v>
      </c>
      <c r="H94" s="15"/>
      <c r="I94" s="15"/>
      <c r="J94" s="15"/>
      <c r="K94" s="15"/>
      <c r="L94" s="15"/>
      <c r="M94" s="15"/>
      <c r="N94" s="15"/>
      <c r="O94" s="15"/>
      <c r="P94" s="15"/>
    </row>
    <row r="95" spans="1:16" ht="12.75">
      <c r="A95" s="27" t="s">
        <v>160</v>
      </c>
      <c r="B95" s="28"/>
      <c r="C95" s="28"/>
      <c r="D95" s="28"/>
      <c r="E95" s="29"/>
      <c r="F95" s="110">
        <f>NORMINV(0.25,22,1)</f>
        <v>21.32551024980392</v>
      </c>
      <c r="G95" s="15" t="s">
        <v>156</v>
      </c>
      <c r="H95" s="15"/>
      <c r="I95" s="15"/>
      <c r="J95" s="15"/>
      <c r="K95" s="15"/>
      <c r="L95" s="15"/>
      <c r="M95" s="15"/>
      <c r="N95" s="15"/>
      <c r="O95" s="15"/>
      <c r="P95" s="15"/>
    </row>
    <row r="96" spans="1:16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12.75">
      <c r="A98" s="17" t="s">
        <v>28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 ht="12.75">
      <c r="A100" s="15" t="s">
        <v>29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 ht="12.75">
      <c r="A101" s="15" t="s">
        <v>30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 ht="12.75">
      <c r="A102" s="15" t="s">
        <v>157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 ht="12.75">
      <c r="A103" s="24" t="s">
        <v>184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12.75">
      <c r="A104" s="15" t="s">
        <v>42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 ht="12.75">
      <c r="A105" s="15" t="s">
        <v>99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 ht="12.75">
      <c r="A107" s="62" t="s">
        <v>47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 ht="12.75">
      <c r="A108" s="93" t="s">
        <v>46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 ht="12.75">
      <c r="A109" s="15" t="s">
        <v>158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 ht="12.75">
      <c r="A110" s="15" t="s">
        <v>48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 ht="12.75">
      <c r="A111" s="15" t="s">
        <v>159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 ht="12.75">
      <c r="A112" s="15" t="s">
        <v>54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 ht="12.75">
      <c r="A113" s="62" t="s">
        <v>49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12.75">
      <c r="A114" s="93" t="s">
        <v>111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13.5" thickBot="1">
      <c r="A115" s="15" t="s">
        <v>56</v>
      </c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61" t="s">
        <v>50</v>
      </c>
      <c r="N116" s="61" t="s">
        <v>52</v>
      </c>
      <c r="O116" s="61" t="s">
        <v>53</v>
      </c>
      <c r="P116" s="15"/>
    </row>
    <row r="117" spans="1:16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67">
        <v>500</v>
      </c>
      <c r="N117" s="58">
        <v>1</v>
      </c>
      <c r="O117" s="65">
        <v>0.014492753623188406</v>
      </c>
      <c r="P117" s="15"/>
    </row>
    <row r="118" spans="1:16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67">
        <v>600</v>
      </c>
      <c r="N118" s="58">
        <v>2</v>
      </c>
      <c r="O118" s="65">
        <v>0.043478260869565216</v>
      </c>
      <c r="P118" s="15"/>
    </row>
    <row r="119" spans="1:16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67">
        <v>700</v>
      </c>
      <c r="N119" s="58">
        <v>3</v>
      </c>
      <c r="O119" s="65">
        <v>0.08695652173913043</v>
      </c>
      <c r="P119" s="15"/>
    </row>
    <row r="120" spans="1:16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67">
        <v>800</v>
      </c>
      <c r="N120" s="58">
        <v>7</v>
      </c>
      <c r="O120" s="65">
        <v>0.18840579710144928</v>
      </c>
      <c r="P120" s="15"/>
    </row>
    <row r="121" spans="1:16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67">
        <v>900</v>
      </c>
      <c r="N121" s="58">
        <v>13</v>
      </c>
      <c r="O121" s="65">
        <v>0.37681159420289856</v>
      </c>
      <c r="P121" s="15"/>
    </row>
    <row r="122" spans="1:16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67">
        <v>1000</v>
      </c>
      <c r="N122" s="58">
        <v>7</v>
      </c>
      <c r="O122" s="65">
        <v>0.4782608695652174</v>
      </c>
      <c r="P122" s="15"/>
    </row>
    <row r="123" spans="1:16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67">
        <v>1100</v>
      </c>
      <c r="N123" s="58">
        <v>9</v>
      </c>
      <c r="O123" s="65">
        <v>0.6086956521739131</v>
      </c>
      <c r="P123" s="15"/>
    </row>
    <row r="124" spans="1:16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67">
        <v>1200</v>
      </c>
      <c r="N124" s="58">
        <v>13</v>
      </c>
      <c r="O124" s="65">
        <v>0.7971014492753623</v>
      </c>
      <c r="P124" s="15"/>
    </row>
    <row r="125" spans="1:16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67">
        <v>1300</v>
      </c>
      <c r="N125" s="58">
        <v>8</v>
      </c>
      <c r="O125" s="65">
        <v>0.9130434782608695</v>
      </c>
      <c r="P125" s="15"/>
    </row>
    <row r="126" spans="1:16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67">
        <v>1400</v>
      </c>
      <c r="N126" s="58">
        <v>2</v>
      </c>
      <c r="O126" s="65">
        <v>0.9420289855072463</v>
      </c>
      <c r="P126" s="15"/>
    </row>
    <row r="127" spans="1:16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67">
        <v>1500</v>
      </c>
      <c r="N127" s="58">
        <v>2</v>
      </c>
      <c r="O127" s="65">
        <v>0.9710144927536232</v>
      </c>
      <c r="P127" s="15"/>
    </row>
    <row r="128" spans="1:16" ht="13.5" thickBo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84" t="s">
        <v>51</v>
      </c>
      <c r="N128" s="59">
        <v>2</v>
      </c>
      <c r="O128" s="66">
        <v>1</v>
      </c>
      <c r="P128" s="15"/>
    </row>
    <row r="129" spans="1:16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1:16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1:16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1:16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12.75">
      <c r="A138" s="15" t="s">
        <v>58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ht="12.75">
      <c r="A139" s="15" t="s">
        <v>59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12.75">
      <c r="A140" s="15" t="s">
        <v>60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14.25">
      <c r="A141" s="62" t="s">
        <v>137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12.75">
      <c r="A142" s="15" t="s">
        <v>61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14.25">
      <c r="A143" s="62" t="s">
        <v>138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12.75">
      <c r="A144" s="15" t="s">
        <v>62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12.75">
      <c r="A145" s="62" t="s">
        <v>64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12.75">
      <c r="A146" s="15" t="s">
        <v>63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14.25">
      <c r="A147" s="62" t="s">
        <v>66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12.75">
      <c r="A148" s="15" t="s">
        <v>65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14.25">
      <c r="A149" s="62" t="s">
        <v>67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12.75">
      <c r="A150" s="15" t="s">
        <v>68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15">
      <c r="A151" s="62" t="s">
        <v>69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18.75">
      <c r="A152" s="62"/>
      <c r="B152" s="15"/>
      <c r="C152" s="15"/>
      <c r="D152" s="15"/>
      <c r="E152" s="15"/>
      <c r="F152" s="75" t="s">
        <v>71</v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14.25">
      <c r="A153" s="62" t="s">
        <v>70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12.75">
      <c r="A154" s="62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14.25">
      <c r="A155" s="22" t="s">
        <v>176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12.75">
      <c r="A156" s="22" t="s">
        <v>177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12.75">
      <c r="A157" s="22" t="s">
        <v>79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12.75">
      <c r="A158" s="15" t="s">
        <v>80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15">
      <c r="A159" s="15" t="s">
        <v>76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12.75">
      <c r="A160" s="93" t="s">
        <v>104</v>
      </c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1:16" ht="15.75">
      <c r="A161" s="15" t="s">
        <v>82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1:16" ht="15">
      <c r="A162" s="15" t="s">
        <v>84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1:16" ht="12.75">
      <c r="A163" s="15" t="s">
        <v>105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1:16" ht="12.75">
      <c r="A164" s="15" t="s">
        <v>88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1:16" ht="12.75">
      <c r="A165" s="15" t="s">
        <v>89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1:16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1:16" ht="12.75">
      <c r="A167" s="83" t="s">
        <v>83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1:16" ht="12.75">
      <c r="A168" s="15" t="s">
        <v>85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1:16" ht="12.75">
      <c r="A169" s="15" t="s">
        <v>86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1:16" ht="12.75">
      <c r="A170" s="15" t="s">
        <v>87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</row>
    <row r="171" spans="1:16" ht="12.75">
      <c r="A171" s="15" t="s">
        <v>93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</row>
    <row r="172" spans="1:16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</row>
    <row r="173" spans="1:16" ht="12.75">
      <c r="A173" s="17" t="s">
        <v>92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</row>
    <row r="174" spans="1:16" ht="12.75">
      <c r="A174" s="17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</row>
    <row r="175" spans="1:16" ht="12.75">
      <c r="A175" s="15" t="s">
        <v>122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</row>
    <row r="176" spans="1:16" ht="15.75">
      <c r="A176" s="15" t="s">
        <v>113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</row>
    <row r="177" spans="1:16" ht="15.75">
      <c r="A177" s="15" t="s">
        <v>114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</row>
    <row r="178" spans="1:16" ht="12.75">
      <c r="A178" s="15" t="s">
        <v>112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</row>
    <row r="179" spans="1:16" ht="12.75">
      <c r="A179" s="15" t="s">
        <v>94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</row>
    <row r="180" spans="1:16" ht="15.75">
      <c r="A180" s="15" t="s">
        <v>115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</row>
    <row r="181" spans="1:16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</row>
    <row r="182" spans="1:16" ht="14.25">
      <c r="A182" s="22" t="s">
        <v>126</v>
      </c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</row>
    <row r="183" spans="1:16" ht="15.75">
      <c r="A183" s="22" t="s">
        <v>170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</row>
    <row r="184" spans="1:16" ht="15.75">
      <c r="A184" s="100" t="s">
        <v>172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</row>
    <row r="185" spans="1:16" ht="12.75">
      <c r="A185" s="100" t="s">
        <v>171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</row>
    <row r="186" spans="1:16" ht="18.75">
      <c r="A186" s="119" t="s">
        <v>124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ht="12.75">
      <c r="A187" s="24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</row>
    <row r="188" spans="1:16" ht="12.75">
      <c r="A188" s="15" t="s">
        <v>127</v>
      </c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</row>
    <row r="189" spans="1:16" ht="12.75">
      <c r="A189" s="15" t="s">
        <v>125</v>
      </c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</row>
    <row r="190" spans="1:16" ht="12.75">
      <c r="A190" s="15" t="s">
        <v>182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</row>
    <row r="191" spans="1:16" ht="12.75">
      <c r="A191" s="15"/>
      <c r="B191" s="15"/>
      <c r="C191" s="15"/>
      <c r="D191" s="15"/>
      <c r="E191" s="15"/>
      <c r="F191" s="20"/>
      <c r="G191" s="15"/>
      <c r="H191" s="15"/>
      <c r="I191" s="15"/>
      <c r="J191" s="15"/>
      <c r="K191" s="15"/>
      <c r="L191" s="15"/>
      <c r="M191" s="15"/>
      <c r="N191" s="15"/>
      <c r="O191" s="15"/>
      <c r="P191" s="15"/>
    </row>
    <row r="192" spans="1:16" ht="12.75">
      <c r="A192" s="15"/>
      <c r="B192" s="95" t="s">
        <v>118</v>
      </c>
      <c r="C192" s="95" t="s">
        <v>119</v>
      </c>
      <c r="D192" s="95"/>
      <c r="E192" s="95" t="s">
        <v>116</v>
      </c>
      <c r="F192" s="95" t="s">
        <v>117</v>
      </c>
      <c r="G192" s="95" t="s">
        <v>121</v>
      </c>
      <c r="H192" s="96" t="s">
        <v>120</v>
      </c>
      <c r="I192" s="15"/>
      <c r="J192" s="15"/>
      <c r="K192" s="15"/>
      <c r="L192" s="15"/>
      <c r="M192" s="15"/>
      <c r="N192" s="15"/>
      <c r="O192" s="15"/>
      <c r="P192" s="15"/>
    </row>
    <row r="193" spans="1:16" ht="12.75">
      <c r="A193" s="15"/>
      <c r="B193" s="94">
        <v>1010</v>
      </c>
      <c r="C193" s="94">
        <v>233</v>
      </c>
      <c r="D193" s="15"/>
      <c r="E193" s="94">
        <v>2</v>
      </c>
      <c r="F193" s="97">
        <f>1/E193</f>
        <v>0.5</v>
      </c>
      <c r="G193" s="99">
        <f>1-F193</f>
        <v>0.5</v>
      </c>
      <c r="H193" s="98">
        <f>NORMINV(G193,$B$193,$C$193)</f>
        <v>1010</v>
      </c>
      <c r="I193" s="15"/>
      <c r="J193" s="15"/>
      <c r="K193" s="15"/>
      <c r="L193" s="15"/>
      <c r="M193" s="15"/>
      <c r="N193" s="15"/>
      <c r="O193" s="15"/>
      <c r="P193" s="15"/>
    </row>
    <row r="194" spans="1:16" ht="12.75">
      <c r="A194" s="15"/>
      <c r="B194" s="15"/>
      <c r="C194" s="15"/>
      <c r="D194" s="15"/>
      <c r="E194" s="94">
        <v>20</v>
      </c>
      <c r="F194" s="97">
        <f>1/E194</f>
        <v>0.05</v>
      </c>
      <c r="G194" s="99">
        <f>1-F194</f>
        <v>0.95</v>
      </c>
      <c r="H194" s="98">
        <f>NORMINV(G194,$B$193,$C$193)</f>
        <v>1393.2508950796928</v>
      </c>
      <c r="I194" s="15"/>
      <c r="J194" s="15"/>
      <c r="K194" s="15"/>
      <c r="L194" s="15"/>
      <c r="M194" s="15"/>
      <c r="N194" s="15"/>
      <c r="O194" s="15"/>
      <c r="P194" s="15"/>
    </row>
    <row r="195" spans="1:16" ht="12.75">
      <c r="A195" s="15"/>
      <c r="B195" s="15"/>
      <c r="C195" s="15"/>
      <c r="D195" s="15"/>
      <c r="E195" s="94">
        <v>200</v>
      </c>
      <c r="F195" s="97">
        <f>1/E195</f>
        <v>0.005</v>
      </c>
      <c r="G195" s="99">
        <f>1-F195</f>
        <v>0.995</v>
      </c>
      <c r="H195" s="98">
        <f>NORMINV(G195,$B$193,$C$193)</f>
        <v>1610.1682277268937</v>
      </c>
      <c r="I195" s="15"/>
      <c r="J195" s="15"/>
      <c r="K195" s="15"/>
      <c r="L195" s="15"/>
      <c r="M195" s="15"/>
      <c r="N195" s="15"/>
      <c r="O195" s="15"/>
      <c r="P195" s="15"/>
    </row>
    <row r="196" spans="1:16" ht="12.75">
      <c r="A196" s="15"/>
      <c r="B196" s="15"/>
      <c r="C196" s="15"/>
      <c r="D196" s="15"/>
      <c r="E196" s="15"/>
      <c r="F196" s="20"/>
      <c r="G196" s="15"/>
      <c r="H196" s="15"/>
      <c r="I196" s="15"/>
      <c r="J196" s="15"/>
      <c r="K196" s="15"/>
      <c r="L196" s="15"/>
      <c r="M196" s="15"/>
      <c r="N196" s="15"/>
      <c r="O196" s="15"/>
      <c r="P196" s="15"/>
    </row>
    <row r="197" spans="1:16" ht="14.25">
      <c r="A197" s="31" t="s">
        <v>123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</row>
    <row r="198" spans="1:16" ht="15" thickBot="1">
      <c r="A198" s="113" t="s">
        <v>185</v>
      </c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</row>
    <row r="199" spans="1:16" ht="13.5" thickTop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</row>
    <row r="200" spans="1:16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</row>
    <row r="201" spans="1:16" ht="12.75">
      <c r="A201" s="31" t="s">
        <v>178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ht="12.75">
      <c r="A202" s="15" t="s">
        <v>164</v>
      </c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</row>
    <row r="203" spans="1:16" ht="12.75">
      <c r="A203" s="15" t="s">
        <v>165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</row>
    <row r="204" spans="1:16" ht="12.75">
      <c r="A204" s="15" t="s">
        <v>166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</row>
    <row r="205" spans="1:16" ht="12.75">
      <c r="A205" s="15" t="s">
        <v>186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</row>
    <row r="206" spans="1:16" ht="12.75">
      <c r="A206" s="31" t="s">
        <v>168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</row>
    <row r="207" spans="1:16" ht="12.75">
      <c r="A207" s="15" t="s">
        <v>167</v>
      </c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</row>
    <row r="208" spans="1:16" ht="12.75">
      <c r="A208" s="15" t="s">
        <v>169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</row>
    <row r="209" spans="1:16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ht="13.5" thickBot="1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</row>
    <row r="211" ht="13.5" thickTop="1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9.140625" style="1" customWidth="1"/>
    <col min="2" max="2" width="9.140625" style="54" customWidth="1"/>
    <col min="3" max="3" width="5.421875" style="45" customWidth="1"/>
    <col min="4" max="4" width="18.57421875" style="0" customWidth="1"/>
    <col min="5" max="5" width="5.00390625" style="0" customWidth="1"/>
    <col min="6" max="6" width="9.28125" style="0" bestFit="1" customWidth="1"/>
    <col min="7" max="7" width="9.28125" style="0" customWidth="1"/>
    <col min="8" max="8" width="3.57421875" style="0" customWidth="1"/>
    <col min="9" max="9" width="9.28125" style="0" bestFit="1" customWidth="1"/>
    <col min="10" max="10" width="3.140625" style="0" bestFit="1" customWidth="1"/>
    <col min="11" max="15" width="9.28125" style="0" bestFit="1" customWidth="1"/>
    <col min="16" max="16" width="8.8515625" style="0" customWidth="1"/>
  </cols>
  <sheetData>
    <row r="1" spans="1:16" ht="25.5">
      <c r="A1" s="55" t="s">
        <v>4</v>
      </c>
      <c r="B1" s="56" t="s">
        <v>45</v>
      </c>
      <c r="C1" s="50"/>
      <c r="I1" s="70" t="s">
        <v>57</v>
      </c>
      <c r="J1" s="71">
        <v>2</v>
      </c>
      <c r="K1" s="71">
        <v>3</v>
      </c>
      <c r="L1" s="71">
        <v>4</v>
      </c>
      <c r="M1" s="71">
        <v>5</v>
      </c>
      <c r="N1" s="71">
        <v>6</v>
      </c>
      <c r="O1" s="71">
        <v>7</v>
      </c>
      <c r="P1" s="71">
        <v>8</v>
      </c>
    </row>
    <row r="2" spans="1:16" ht="14.25">
      <c r="A2" s="42"/>
      <c r="B2" s="57" t="s">
        <v>44</v>
      </c>
      <c r="C2" s="43"/>
      <c r="I2" s="12" t="s">
        <v>8</v>
      </c>
      <c r="J2" s="14" t="s">
        <v>31</v>
      </c>
      <c r="K2" s="14" t="s">
        <v>34</v>
      </c>
      <c r="L2" s="14" t="s">
        <v>35</v>
      </c>
      <c r="M2" s="14" t="s">
        <v>9</v>
      </c>
      <c r="N2" s="14" t="s">
        <v>36</v>
      </c>
      <c r="O2" s="14" t="s">
        <v>37</v>
      </c>
      <c r="P2" s="14" t="s">
        <v>38</v>
      </c>
    </row>
    <row r="3" spans="1:16" ht="12.75">
      <c r="A3" s="41">
        <v>1911</v>
      </c>
      <c r="B3" s="51">
        <v>1013.46</v>
      </c>
      <c r="C3"/>
      <c r="D3" s="49" t="s">
        <v>43</v>
      </c>
      <c r="H3" s="72">
        <v>1</v>
      </c>
      <c r="I3" s="1">
        <v>500</v>
      </c>
      <c r="J3" s="58">
        <v>1</v>
      </c>
      <c r="K3" s="73">
        <f>J3/$J$15</f>
        <v>0.014492753623188406</v>
      </c>
      <c r="L3" s="8">
        <f>K3</f>
        <v>0.014492753623188406</v>
      </c>
      <c r="M3" s="73">
        <f aca="true" t="shared" si="0" ref="M3:M8">STANDARDIZE(I3,$F$4,$F$5)</f>
        <v>-2.190957940273018</v>
      </c>
      <c r="N3" s="8">
        <f>NORMSDIST(M3)</f>
        <v>0.014227418122786151</v>
      </c>
      <c r="O3" s="73">
        <f>N3</f>
        <v>0.014227418122786151</v>
      </c>
      <c r="P3" s="73">
        <f>$J$15*(K3-O3)^2/O3</f>
        <v>0.0003414394638902355</v>
      </c>
    </row>
    <row r="4" spans="1:16" ht="12.75">
      <c r="A4" s="41">
        <v>1912</v>
      </c>
      <c r="B4" s="51">
        <v>787.4</v>
      </c>
      <c r="C4"/>
      <c r="D4" s="76" t="s">
        <v>32</v>
      </c>
      <c r="E4" s="77" t="s">
        <v>72</v>
      </c>
      <c r="F4" s="78">
        <f>AVERAGE(data)</f>
        <v>1010.0365217391303</v>
      </c>
      <c r="G4" s="13"/>
      <c r="H4" s="72">
        <v>2</v>
      </c>
      <c r="I4" s="1">
        <v>600</v>
      </c>
      <c r="J4" s="58">
        <v>2</v>
      </c>
      <c r="K4" s="73">
        <f aca="true" t="shared" si="1" ref="K4:K14">J4/$J$15</f>
        <v>0.028985507246376812</v>
      </c>
      <c r="L4" s="8">
        <f>K4+L3</f>
        <v>0.043478260869565216</v>
      </c>
      <c r="M4" s="73">
        <f t="shared" si="0"/>
        <v>-1.761389106103603</v>
      </c>
      <c r="N4" s="8">
        <f aca="true" t="shared" si="2" ref="N4:N14">NORMSDIST(M4)</f>
        <v>0.03908628380261529</v>
      </c>
      <c r="O4" s="73">
        <f>N4-N3</f>
        <v>0.02485886567982914</v>
      </c>
      <c r="P4" s="73">
        <f aca="true" t="shared" si="3" ref="P4:P13">$J$15*(K4-O4)^2/O4</f>
        <v>0.04726735273555924</v>
      </c>
    </row>
    <row r="5" spans="1:16" ht="12.75">
      <c r="A5" s="41">
        <v>1913</v>
      </c>
      <c r="B5" s="51">
        <v>1074.42</v>
      </c>
      <c r="C5"/>
      <c r="D5" s="76" t="s">
        <v>33</v>
      </c>
      <c r="E5" s="77" t="s">
        <v>73</v>
      </c>
      <c r="F5" s="78">
        <f>STDEVP(data)</f>
        <v>232.79156224951262</v>
      </c>
      <c r="G5" s="13"/>
      <c r="H5" s="72">
        <v>3</v>
      </c>
      <c r="I5" s="1">
        <v>700</v>
      </c>
      <c r="J5" s="58">
        <v>3</v>
      </c>
      <c r="K5" s="73">
        <f t="shared" si="1"/>
        <v>0.043478260869565216</v>
      </c>
      <c r="L5" s="8">
        <f aca="true" t="shared" si="4" ref="L5:L13">K5+L4</f>
        <v>0.08695652173913043</v>
      </c>
      <c r="M5" s="73">
        <f t="shared" si="0"/>
        <v>-1.3318202719341878</v>
      </c>
      <c r="N5" s="8">
        <f t="shared" si="2"/>
        <v>0.09145962743068539</v>
      </c>
      <c r="O5" s="73">
        <f aca="true" t="shared" si="5" ref="O5:O14">N5-N4</f>
        <v>0.0523733436280701</v>
      </c>
      <c r="P5" s="73">
        <f t="shared" si="3"/>
        <v>0.10424104962889653</v>
      </c>
    </row>
    <row r="6" spans="1:16" ht="12.75">
      <c r="A6" s="41">
        <v>1914</v>
      </c>
      <c r="B6" s="51">
        <v>1069.34</v>
      </c>
      <c r="C6"/>
      <c r="D6" s="76" t="s">
        <v>39</v>
      </c>
      <c r="E6" s="77" t="s">
        <v>74</v>
      </c>
      <c r="F6" s="76">
        <f>12-2-1</f>
        <v>9</v>
      </c>
      <c r="H6" s="72">
        <v>4</v>
      </c>
      <c r="I6" s="1">
        <v>800</v>
      </c>
      <c r="J6" s="58">
        <v>7</v>
      </c>
      <c r="K6" s="73">
        <f t="shared" si="1"/>
        <v>0.10144927536231885</v>
      </c>
      <c r="L6" s="8">
        <f t="shared" si="4"/>
        <v>0.18840579710144928</v>
      </c>
      <c r="M6" s="73">
        <f t="shared" si="0"/>
        <v>-0.9022514377647726</v>
      </c>
      <c r="N6" s="8">
        <f t="shared" si="2"/>
        <v>0.18346165801249667</v>
      </c>
      <c r="O6" s="73">
        <f>N6-N5</f>
        <v>0.09200203058181128</v>
      </c>
      <c r="P6" s="73">
        <f>$J$15*(K6-O6)^2/O6</f>
        <v>0.06693634806874126</v>
      </c>
    </row>
    <row r="7" spans="1:16" ht="12.75">
      <c r="A7" s="41">
        <v>1915</v>
      </c>
      <c r="B7" s="51">
        <v>1043.94</v>
      </c>
      <c r="C7"/>
      <c r="D7" s="76" t="s">
        <v>40</v>
      </c>
      <c r="E7" s="77" t="s">
        <v>75</v>
      </c>
      <c r="F7" s="76">
        <v>0.95</v>
      </c>
      <c r="H7" s="72">
        <v>5</v>
      </c>
      <c r="I7" s="1">
        <v>900</v>
      </c>
      <c r="J7" s="58">
        <v>13</v>
      </c>
      <c r="K7" s="73">
        <f t="shared" si="1"/>
        <v>0.18840579710144928</v>
      </c>
      <c r="L7" s="8">
        <f t="shared" si="4"/>
        <v>0.37681159420289856</v>
      </c>
      <c r="M7" s="73">
        <f t="shared" si="0"/>
        <v>-0.47268260359535724</v>
      </c>
      <c r="N7" s="8">
        <f t="shared" si="2"/>
        <v>0.3182198198550722</v>
      </c>
      <c r="O7" s="73">
        <f t="shared" si="5"/>
        <v>0.13475816184257552</v>
      </c>
      <c r="P7" s="73">
        <f t="shared" si="3"/>
        <v>1.4736528187729414</v>
      </c>
    </row>
    <row r="8" spans="1:16" ht="12.75">
      <c r="A8" s="41">
        <v>1916</v>
      </c>
      <c r="B8" s="51">
        <v>728.98</v>
      </c>
      <c r="C8"/>
      <c r="D8" s="76" t="s">
        <v>77</v>
      </c>
      <c r="E8" s="77" t="s">
        <v>78</v>
      </c>
      <c r="F8" s="76">
        <v>0.05</v>
      </c>
      <c r="H8" s="72">
        <v>6</v>
      </c>
      <c r="I8" s="1">
        <v>1000</v>
      </c>
      <c r="J8" s="58">
        <v>7</v>
      </c>
      <c r="K8" s="73">
        <f t="shared" si="1"/>
        <v>0.10144927536231885</v>
      </c>
      <c r="L8" s="8">
        <f t="shared" si="4"/>
        <v>0.4782608695652174</v>
      </c>
      <c r="M8" s="73">
        <f t="shared" si="0"/>
        <v>-0.043113769425941986</v>
      </c>
      <c r="N8" s="8">
        <f t="shared" si="2"/>
        <v>0.48280542154559397</v>
      </c>
      <c r="O8" s="73">
        <f t="shared" si="5"/>
        <v>0.16458560169052178</v>
      </c>
      <c r="P8" s="73">
        <f t="shared" si="3"/>
        <v>1.6711516720062598</v>
      </c>
    </row>
    <row r="9" spans="1:16" ht="12.75">
      <c r="A9" s="41">
        <v>1917</v>
      </c>
      <c r="B9" s="51">
        <v>426.72</v>
      </c>
      <c r="C9"/>
      <c r="D9" s="32"/>
      <c r="E9" s="79"/>
      <c r="F9" s="32"/>
      <c r="H9" s="72">
        <v>7</v>
      </c>
      <c r="I9" s="1">
        <v>1100</v>
      </c>
      <c r="J9" s="58">
        <v>9</v>
      </c>
      <c r="K9" s="73">
        <f t="shared" si="1"/>
        <v>0.13043478260869565</v>
      </c>
      <c r="L9" s="8">
        <f t="shared" si="4"/>
        <v>0.6086956521739131</v>
      </c>
      <c r="M9" s="73">
        <f aca="true" t="shared" si="6" ref="M9:M14">STANDARDIZE(I9,$F$4,$F$5)</f>
        <v>0.3864550647434733</v>
      </c>
      <c r="N9" s="8">
        <f t="shared" si="2"/>
        <v>0.6504201621530867</v>
      </c>
      <c r="O9" s="73">
        <f t="shared" si="5"/>
        <v>0.16761474060749276</v>
      </c>
      <c r="P9" s="73">
        <f t="shared" si="3"/>
        <v>0.5690555601074987</v>
      </c>
    </row>
    <row r="10" spans="1:16" ht="12.75">
      <c r="A10" s="41">
        <v>1918</v>
      </c>
      <c r="B10" s="51">
        <v>866.14</v>
      </c>
      <c r="C10"/>
      <c r="H10" s="72">
        <v>8</v>
      </c>
      <c r="I10" s="1">
        <v>1200</v>
      </c>
      <c r="J10" s="58">
        <v>13</v>
      </c>
      <c r="K10" s="73">
        <f t="shared" si="1"/>
        <v>0.18840579710144928</v>
      </c>
      <c r="L10" s="8">
        <f t="shared" si="4"/>
        <v>0.7971014492753623</v>
      </c>
      <c r="M10" s="73">
        <f t="shared" si="6"/>
        <v>0.8160238989128885</v>
      </c>
      <c r="N10" s="8">
        <f t="shared" si="2"/>
        <v>0.7927567664615777</v>
      </c>
      <c r="O10" s="73">
        <f t="shared" si="5"/>
        <v>0.14233660430849093</v>
      </c>
      <c r="P10" s="73">
        <f t="shared" si="3"/>
        <v>1.0288538700814214</v>
      </c>
    </row>
    <row r="11" spans="1:16" ht="12.75">
      <c r="A11" s="41">
        <v>1919</v>
      </c>
      <c r="B11" s="51">
        <v>1432.56</v>
      </c>
      <c r="C11"/>
      <c r="H11" s="72">
        <v>9</v>
      </c>
      <c r="I11" s="1">
        <v>1300</v>
      </c>
      <c r="J11" s="58">
        <v>8</v>
      </c>
      <c r="K11" s="73">
        <f t="shared" si="1"/>
        <v>0.11594202898550725</v>
      </c>
      <c r="L11" s="8">
        <f t="shared" si="4"/>
        <v>0.9130434782608695</v>
      </c>
      <c r="M11" s="73">
        <f t="shared" si="6"/>
        <v>1.2455927330823038</v>
      </c>
      <c r="N11" s="8">
        <f t="shared" si="2"/>
        <v>0.8935430242407681</v>
      </c>
      <c r="O11" s="73">
        <f t="shared" si="5"/>
        <v>0.10078625777919048</v>
      </c>
      <c r="P11" s="73">
        <f t="shared" si="3"/>
        <v>0.15725477866179494</v>
      </c>
    </row>
    <row r="12" spans="1:16" ht="12.75">
      <c r="A12" s="41">
        <v>1920</v>
      </c>
      <c r="B12" s="51">
        <v>1236.98</v>
      </c>
      <c r="C12"/>
      <c r="H12" s="72">
        <v>10</v>
      </c>
      <c r="I12" s="34">
        <v>1400</v>
      </c>
      <c r="J12" s="58">
        <v>2</v>
      </c>
      <c r="K12" s="73">
        <f t="shared" si="1"/>
        <v>0.028985507246376812</v>
      </c>
      <c r="L12" s="8">
        <f t="shared" si="4"/>
        <v>0.9420289855072463</v>
      </c>
      <c r="M12" s="73">
        <f t="shared" si="6"/>
        <v>1.675161567251719</v>
      </c>
      <c r="N12" s="8">
        <f t="shared" si="2"/>
        <v>0.9530487320395994</v>
      </c>
      <c r="O12" s="36">
        <f t="shared" si="5"/>
        <v>0.05950570779883124</v>
      </c>
      <c r="P12" s="73">
        <f t="shared" si="3"/>
        <v>1.080103147396612</v>
      </c>
    </row>
    <row r="13" spans="1:16" ht="12.75">
      <c r="A13" s="41">
        <v>1921</v>
      </c>
      <c r="B13" s="51">
        <v>1120.14</v>
      </c>
      <c r="C13"/>
      <c r="H13" s="72">
        <v>11</v>
      </c>
      <c r="I13" s="68">
        <v>1500</v>
      </c>
      <c r="J13" s="58">
        <v>2</v>
      </c>
      <c r="K13" s="73">
        <f t="shared" si="1"/>
        <v>0.028985507246376812</v>
      </c>
      <c r="L13" s="8">
        <f t="shared" si="4"/>
        <v>0.9710144927536232</v>
      </c>
      <c r="M13" s="73">
        <f t="shared" si="6"/>
        <v>2.1047304014211345</v>
      </c>
      <c r="N13" s="8">
        <f t="shared" si="2"/>
        <v>0.982342608727375</v>
      </c>
      <c r="O13" s="36">
        <f t="shared" si="5"/>
        <v>0.02929387668777561</v>
      </c>
      <c r="P13" s="73">
        <f t="shared" si="3"/>
        <v>0.0002239829239655382</v>
      </c>
    </row>
    <row r="14" spans="1:16" ht="12.75">
      <c r="A14" s="41">
        <v>1922</v>
      </c>
      <c r="B14" s="51">
        <v>1087.12</v>
      </c>
      <c r="C14"/>
      <c r="H14" s="72">
        <v>12</v>
      </c>
      <c r="I14" s="64">
        <v>1800</v>
      </c>
      <c r="J14" s="69">
        <v>2</v>
      </c>
      <c r="K14" s="74">
        <f t="shared" si="1"/>
        <v>0.028985507246376812</v>
      </c>
      <c r="L14" s="46">
        <f>K14+L13</f>
        <v>1</v>
      </c>
      <c r="M14" s="74">
        <f t="shared" si="6"/>
        <v>3.39343690392938</v>
      </c>
      <c r="N14" s="46">
        <f t="shared" si="2"/>
        <v>0.9996548927149495</v>
      </c>
      <c r="O14" s="74">
        <f t="shared" si="5"/>
        <v>0.01731228398757445</v>
      </c>
      <c r="P14" s="74">
        <f>$J$15*(K14-O14)^2/O14</f>
        <v>0.5430956281093544</v>
      </c>
    </row>
    <row r="15" spans="1:16" ht="12.75">
      <c r="A15" s="41">
        <v>1923</v>
      </c>
      <c r="B15" s="51">
        <v>1229.36</v>
      </c>
      <c r="C15"/>
      <c r="I15" s="2" t="s">
        <v>55</v>
      </c>
      <c r="J15">
        <f>SUM(J3:J14)</f>
        <v>69</v>
      </c>
      <c r="K15" s="8">
        <f>SUM(K3:K14)</f>
        <v>1</v>
      </c>
      <c r="M15" s="48"/>
      <c r="O15" s="8">
        <f>SUM(O3:O14)</f>
        <v>0.9996548927149495</v>
      </c>
      <c r="P15" s="10">
        <f>SUM(P3:P14)</f>
        <v>6.742177647956936</v>
      </c>
    </row>
    <row r="16" spans="1:23" ht="12.75">
      <c r="A16" s="41">
        <v>1924</v>
      </c>
      <c r="B16" s="51">
        <v>868.68</v>
      </c>
      <c r="C16"/>
      <c r="M16" s="35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2.75">
      <c r="A17" s="41">
        <v>1925</v>
      </c>
      <c r="B17" s="51">
        <v>822.96</v>
      </c>
      <c r="C17"/>
      <c r="M17" s="32"/>
      <c r="N17" s="33"/>
      <c r="O17" s="33"/>
      <c r="P17" s="33"/>
      <c r="Q17" s="40"/>
      <c r="R17" s="40"/>
      <c r="S17" s="40"/>
      <c r="T17" s="32"/>
      <c r="U17" s="32"/>
      <c r="V17" s="32"/>
      <c r="W17" s="32"/>
    </row>
    <row r="18" spans="1:23" ht="12.75">
      <c r="A18" s="41">
        <v>1926</v>
      </c>
      <c r="B18" s="51">
        <v>1178.56</v>
      </c>
      <c r="C18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13" ht="15">
      <c r="A19" s="41">
        <v>1927</v>
      </c>
      <c r="B19" s="51">
        <v>988.06</v>
      </c>
      <c r="C19"/>
      <c r="K19" s="80" t="s">
        <v>81</v>
      </c>
      <c r="L19" s="81"/>
      <c r="M19" s="82">
        <f>CHIINV(F8,F6)</f>
        <v>16.91897760462045</v>
      </c>
    </row>
    <row r="20" spans="1:3" ht="12.75">
      <c r="A20" s="41">
        <v>1928</v>
      </c>
      <c r="B20" s="51">
        <v>947.42</v>
      </c>
      <c r="C20"/>
    </row>
    <row r="21" spans="1:3" ht="12.75">
      <c r="A21" s="41">
        <v>1929</v>
      </c>
      <c r="B21" s="51">
        <v>1285.24</v>
      </c>
      <c r="C21"/>
    </row>
    <row r="22" spans="1:3" ht="12.75">
      <c r="A22" s="41">
        <v>1930</v>
      </c>
      <c r="B22" s="51">
        <v>1137.92</v>
      </c>
      <c r="C22"/>
    </row>
    <row r="23" spans="1:3" ht="12.75">
      <c r="A23" s="41">
        <v>1931</v>
      </c>
      <c r="B23" s="51">
        <v>863.6</v>
      </c>
      <c r="C23"/>
    </row>
    <row r="24" spans="1:15" ht="12.75">
      <c r="A24" s="41">
        <v>1932</v>
      </c>
      <c r="B24" s="52">
        <v>1158.24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2"/>
      <c r="N24" s="32"/>
      <c r="O24" s="34"/>
    </row>
    <row r="25" spans="1:15" ht="12.75">
      <c r="A25" s="41">
        <v>1933</v>
      </c>
      <c r="B25" s="53">
        <v>947.42</v>
      </c>
      <c r="C25" s="32"/>
      <c r="D25" s="32"/>
      <c r="E25" s="32"/>
      <c r="F25" s="35"/>
      <c r="G25" s="35"/>
      <c r="H25" s="35"/>
      <c r="I25" s="35"/>
      <c r="J25" s="36"/>
      <c r="K25" s="36"/>
      <c r="L25" s="37"/>
      <c r="M25" s="32"/>
      <c r="N25" s="32"/>
      <c r="O25" s="32"/>
    </row>
    <row r="26" spans="1:15" ht="12.75">
      <c r="A26" s="41">
        <v>1934</v>
      </c>
      <c r="B26" s="53">
        <v>1109.98</v>
      </c>
      <c r="C26" s="32"/>
      <c r="D26" s="32"/>
      <c r="E26" s="32"/>
      <c r="F26" s="35"/>
      <c r="G26" s="35"/>
      <c r="H26" s="35"/>
      <c r="I26" s="35"/>
      <c r="J26" s="36"/>
      <c r="K26" s="36"/>
      <c r="L26" s="37"/>
      <c r="M26" s="32"/>
      <c r="N26" s="32"/>
      <c r="O26" s="32"/>
    </row>
    <row r="27" spans="1:15" ht="12.75">
      <c r="A27" s="41">
        <v>1935</v>
      </c>
      <c r="B27" s="53">
        <v>1061.72</v>
      </c>
      <c r="C27" s="32"/>
      <c r="D27" s="32"/>
      <c r="E27" s="32"/>
      <c r="F27" s="35"/>
      <c r="G27" s="35"/>
      <c r="H27" s="35"/>
      <c r="I27" s="35"/>
      <c r="J27" s="36"/>
      <c r="K27" s="36"/>
      <c r="L27" s="37"/>
      <c r="M27" s="32"/>
      <c r="N27" s="32"/>
      <c r="O27" s="32"/>
    </row>
    <row r="28" spans="1:15" ht="12.75">
      <c r="A28" s="41">
        <v>1936</v>
      </c>
      <c r="B28" s="53">
        <v>1043.94</v>
      </c>
      <c r="C28" s="32"/>
      <c r="D28" s="32"/>
      <c r="E28" s="32"/>
      <c r="F28" s="35"/>
      <c r="G28" s="35"/>
      <c r="H28" s="35"/>
      <c r="I28" s="35"/>
      <c r="J28" s="36"/>
      <c r="K28" s="36"/>
      <c r="L28" s="37"/>
      <c r="M28" s="32"/>
      <c r="N28" s="32"/>
      <c r="O28" s="32"/>
    </row>
    <row r="29" spans="1:15" ht="12.75">
      <c r="A29" s="41">
        <v>1937</v>
      </c>
      <c r="B29" s="53">
        <v>792.48</v>
      </c>
      <c r="C29" s="32"/>
      <c r="D29" s="32"/>
      <c r="E29" s="32"/>
      <c r="F29" s="35"/>
      <c r="G29" s="35"/>
      <c r="H29" s="35"/>
      <c r="I29" s="35"/>
      <c r="J29" s="36"/>
      <c r="K29" s="36"/>
      <c r="L29" s="37"/>
      <c r="M29" s="32"/>
      <c r="N29" s="32"/>
      <c r="O29" s="32"/>
    </row>
    <row r="30" spans="1:15" ht="12.75">
      <c r="A30" s="41">
        <v>1938</v>
      </c>
      <c r="B30" s="53">
        <v>894.08</v>
      </c>
      <c r="C30" s="32"/>
      <c r="D30" s="32"/>
      <c r="E30" s="32"/>
      <c r="F30" s="35"/>
      <c r="G30" s="35"/>
      <c r="H30" s="35"/>
      <c r="I30" s="35"/>
      <c r="J30" s="36"/>
      <c r="K30" s="36"/>
      <c r="L30" s="37"/>
      <c r="M30" s="32"/>
      <c r="N30" s="32"/>
      <c r="O30" s="32"/>
    </row>
    <row r="31" spans="1:15" ht="12.75">
      <c r="A31" s="41">
        <v>1939</v>
      </c>
      <c r="B31" s="53">
        <v>891.54</v>
      </c>
      <c r="C31" s="32"/>
      <c r="D31" s="32"/>
      <c r="E31" s="32"/>
      <c r="F31" s="35"/>
      <c r="G31" s="35"/>
      <c r="H31" s="35"/>
      <c r="I31" s="35"/>
      <c r="J31" s="36"/>
      <c r="K31" s="36"/>
      <c r="L31" s="37"/>
      <c r="M31" s="32"/>
      <c r="N31" s="32"/>
      <c r="O31" s="32"/>
    </row>
    <row r="32" spans="1:15" ht="12.75">
      <c r="A32" s="41">
        <v>1940</v>
      </c>
      <c r="B32" s="53">
        <v>1252.22</v>
      </c>
      <c r="C32" s="32"/>
      <c r="D32" s="32"/>
      <c r="E32" s="32"/>
      <c r="F32" s="35"/>
      <c r="G32" s="35"/>
      <c r="H32" s="35"/>
      <c r="I32" s="35"/>
      <c r="J32" s="36"/>
      <c r="K32" s="36"/>
      <c r="L32" s="37"/>
      <c r="M32" s="32"/>
      <c r="N32" s="32"/>
      <c r="O32" s="32"/>
    </row>
    <row r="33" spans="1:15" ht="12.75">
      <c r="A33" s="41">
        <v>1941</v>
      </c>
      <c r="B33" s="53">
        <v>1122.68</v>
      </c>
      <c r="C33" s="32"/>
      <c r="D33" s="32"/>
      <c r="E33" s="32"/>
      <c r="F33" s="32"/>
      <c r="G33" s="32"/>
      <c r="H33" s="38"/>
      <c r="I33" s="32"/>
      <c r="J33" s="32"/>
      <c r="K33" s="32"/>
      <c r="L33" s="32"/>
      <c r="M33" s="32"/>
      <c r="N33" s="32"/>
      <c r="O33" s="32"/>
    </row>
    <row r="34" spans="1:15" ht="12.75">
      <c r="A34" s="41">
        <v>1942</v>
      </c>
      <c r="B34" s="53">
        <v>1059.18</v>
      </c>
      <c r="C34" s="35"/>
      <c r="D34" s="35"/>
      <c r="E34" s="35"/>
      <c r="F34" s="39"/>
      <c r="G34" s="39"/>
      <c r="H34" s="11"/>
      <c r="I34" s="32"/>
      <c r="J34" s="32"/>
      <c r="K34" s="32"/>
      <c r="L34" s="32"/>
      <c r="M34" s="32"/>
      <c r="N34" s="32"/>
      <c r="O34" s="32"/>
    </row>
    <row r="35" spans="1:15" ht="12.75">
      <c r="A35" s="41">
        <v>1943</v>
      </c>
      <c r="B35" s="53">
        <v>782.32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.75">
      <c r="A36" s="41">
        <v>1944</v>
      </c>
      <c r="B36" s="53">
        <v>1361.44</v>
      </c>
      <c r="C36" s="40"/>
      <c r="D36" s="40"/>
      <c r="E36" s="40"/>
      <c r="F36" s="40"/>
      <c r="G36" s="40"/>
      <c r="H36" s="40"/>
      <c r="I36" s="32"/>
      <c r="J36" s="32"/>
      <c r="K36" s="32"/>
      <c r="L36" s="32"/>
      <c r="M36" s="32"/>
      <c r="N36" s="32"/>
      <c r="O36" s="32"/>
    </row>
    <row r="37" spans="1:15" ht="12.75">
      <c r="A37" s="41">
        <v>1945</v>
      </c>
      <c r="B37" s="53">
        <v>876.3</v>
      </c>
      <c r="C37" s="37"/>
      <c r="D37" s="37"/>
      <c r="E37" s="37"/>
      <c r="F37" s="37"/>
      <c r="G37" s="37"/>
      <c r="H37" s="35"/>
      <c r="I37" s="32"/>
      <c r="J37" s="32"/>
      <c r="K37" s="32"/>
      <c r="L37" s="32"/>
      <c r="M37" s="32"/>
      <c r="N37" s="32"/>
      <c r="O37" s="32"/>
    </row>
    <row r="38" spans="1:15" ht="12.75">
      <c r="A38" s="41">
        <v>1946</v>
      </c>
      <c r="B38" s="53">
        <v>1277.62</v>
      </c>
      <c r="C38" s="37"/>
      <c r="D38" s="37"/>
      <c r="E38" s="37"/>
      <c r="F38" s="32"/>
      <c r="G38" s="32"/>
      <c r="H38" s="35"/>
      <c r="I38" s="32"/>
      <c r="J38" s="32"/>
      <c r="K38" s="32"/>
      <c r="L38" s="32"/>
      <c r="M38" s="32"/>
      <c r="N38" s="32"/>
      <c r="O38" s="32"/>
    </row>
    <row r="39" spans="1:15" ht="12.75">
      <c r="A39" s="41">
        <v>1947</v>
      </c>
      <c r="B39" s="53">
        <v>1112.52</v>
      </c>
      <c r="C39" s="37"/>
      <c r="D39" s="37"/>
      <c r="E39" s="37"/>
      <c r="F39" s="32"/>
      <c r="G39" s="32"/>
      <c r="H39" s="35"/>
      <c r="I39" s="32"/>
      <c r="J39" s="32"/>
      <c r="K39" s="32"/>
      <c r="L39" s="32"/>
      <c r="M39" s="32"/>
      <c r="N39" s="32"/>
      <c r="O39" s="32"/>
    </row>
    <row r="40" spans="1:15" ht="12.75">
      <c r="A40" s="41">
        <v>1948</v>
      </c>
      <c r="B40" s="53">
        <v>548.64</v>
      </c>
      <c r="C40" s="37"/>
      <c r="D40" s="37"/>
      <c r="E40" s="37"/>
      <c r="F40" s="37"/>
      <c r="G40" s="37"/>
      <c r="H40" s="35"/>
      <c r="I40" s="32"/>
      <c r="J40" s="32"/>
      <c r="K40" s="32"/>
      <c r="L40" s="32"/>
      <c r="M40" s="32"/>
      <c r="N40" s="32"/>
      <c r="O40" s="32"/>
    </row>
    <row r="41" spans="1:15" ht="12.75">
      <c r="A41" s="41">
        <v>1949</v>
      </c>
      <c r="B41" s="53">
        <v>1196.34</v>
      </c>
      <c r="C41" s="37"/>
      <c r="D41" s="37"/>
      <c r="E41" s="37"/>
      <c r="F41" s="32"/>
      <c r="G41" s="32"/>
      <c r="H41" s="35"/>
      <c r="I41" s="32"/>
      <c r="J41" s="32"/>
      <c r="K41" s="32"/>
      <c r="L41" s="32"/>
      <c r="M41" s="32"/>
      <c r="N41" s="32"/>
      <c r="O41" s="32"/>
    </row>
    <row r="42" spans="1:15" ht="12.75">
      <c r="A42" s="41">
        <v>1950</v>
      </c>
      <c r="B42" s="53">
        <v>792.48</v>
      </c>
      <c r="C42" s="37"/>
      <c r="D42" s="37"/>
      <c r="E42" s="37"/>
      <c r="F42" s="32"/>
      <c r="G42" s="32"/>
      <c r="H42" s="35"/>
      <c r="I42" s="32"/>
      <c r="J42" s="32"/>
      <c r="K42" s="32"/>
      <c r="L42" s="32"/>
      <c r="M42" s="32"/>
      <c r="N42" s="32"/>
      <c r="O42" s="32"/>
    </row>
    <row r="43" spans="1:15" ht="12.75">
      <c r="A43" s="41">
        <v>1951</v>
      </c>
      <c r="B43" s="53">
        <v>685.8</v>
      </c>
      <c r="C43" s="32"/>
      <c r="D43" s="32"/>
      <c r="E43" s="32"/>
      <c r="F43" s="32"/>
      <c r="G43" s="32"/>
      <c r="H43" s="35"/>
      <c r="I43" s="32"/>
      <c r="J43" s="32"/>
      <c r="K43" s="32"/>
      <c r="L43" s="32"/>
      <c r="M43" s="32"/>
      <c r="N43" s="32"/>
      <c r="O43" s="32"/>
    </row>
    <row r="44" spans="1:15" ht="12.75">
      <c r="A44" s="41">
        <v>1952</v>
      </c>
      <c r="B44" s="53">
        <v>939.8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5" ht="12.75">
      <c r="A45" s="41">
        <v>1953</v>
      </c>
      <c r="B45" s="53">
        <v>1188.72</v>
      </c>
      <c r="C45" s="32"/>
      <c r="D45" s="32"/>
      <c r="E45" s="32"/>
      <c r="F45" s="40"/>
      <c r="G45" s="40"/>
      <c r="H45" s="32"/>
      <c r="I45" s="32"/>
      <c r="J45" s="32"/>
      <c r="K45" s="32"/>
      <c r="L45" s="32"/>
      <c r="M45" s="32"/>
      <c r="N45" s="32"/>
      <c r="O45" s="32"/>
    </row>
    <row r="46" spans="1:15" ht="12.75">
      <c r="A46" s="41">
        <v>1954</v>
      </c>
      <c r="B46" s="53">
        <v>683.26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5" ht="12.75">
      <c r="A47" s="41">
        <v>1955</v>
      </c>
      <c r="B47" s="53">
        <v>645.16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2.75">
      <c r="A48" s="41">
        <v>1956</v>
      </c>
      <c r="B48" s="53">
        <v>584.2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5" ht="12.75">
      <c r="A49" s="41">
        <v>1957</v>
      </c>
      <c r="B49" s="53">
        <v>1435.1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ht="12.75">
      <c r="A50" s="41">
        <v>1958</v>
      </c>
      <c r="B50" s="53">
        <v>1102.36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ht="12.75">
      <c r="A51" s="41">
        <v>1959</v>
      </c>
      <c r="B51" s="53">
        <v>1049.02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ht="12.75">
      <c r="A52" s="41">
        <v>1960</v>
      </c>
      <c r="B52" s="53">
        <v>1168.4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ht="12.75">
      <c r="A53" s="41">
        <v>1961</v>
      </c>
      <c r="B53" s="53">
        <v>1125.22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</row>
    <row r="54" spans="1:15" ht="12.75">
      <c r="A54" s="41">
        <v>1962</v>
      </c>
      <c r="B54" s="53">
        <v>960.12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>
      <c r="A55" s="41">
        <v>1963</v>
      </c>
      <c r="B55" s="53">
        <v>751.84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2.75">
      <c r="A56" s="41">
        <v>1964</v>
      </c>
      <c r="B56" s="53">
        <v>891.54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ht="12.75">
      <c r="A57" s="41">
        <v>1965</v>
      </c>
      <c r="B57" s="53">
        <v>1262.38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2.75">
      <c r="A58" s="41">
        <v>1966</v>
      </c>
      <c r="B58" s="53">
        <v>929.64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ht="12.75">
      <c r="A59" s="41">
        <v>1967</v>
      </c>
      <c r="B59" s="53">
        <v>825.5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ht="12.75">
      <c r="A60" s="41">
        <v>1968</v>
      </c>
      <c r="B60" s="53">
        <v>1567.18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ht="12.75">
      <c r="A61" s="41">
        <v>1969</v>
      </c>
      <c r="B61" s="53">
        <v>1203.96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2.75">
      <c r="A62" s="41">
        <v>1970</v>
      </c>
      <c r="B62" s="53">
        <v>861.06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ht="12.75">
      <c r="A63" s="41">
        <v>1971</v>
      </c>
      <c r="B63" s="53">
        <v>805.18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ht="12.75">
      <c r="A64" s="41">
        <v>1972</v>
      </c>
      <c r="B64" s="53">
        <v>800.1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ht="12.75">
      <c r="A65" s="41">
        <v>1973</v>
      </c>
      <c r="B65" s="53">
        <v>1513.84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ht="12.75">
      <c r="A66" s="41">
        <v>1974</v>
      </c>
      <c r="B66" s="53">
        <v>1282.7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ht="12.75">
      <c r="A67" s="41">
        <v>1975</v>
      </c>
      <c r="B67" s="53">
        <v>980.44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ht="12.75">
      <c r="A68" s="41">
        <v>1976</v>
      </c>
      <c r="B68" s="53">
        <v>1102.36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ht="12.75">
      <c r="A69" s="41">
        <v>1977</v>
      </c>
      <c r="B69" s="53">
        <v>728.98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ht="12.75">
      <c r="A70" s="41">
        <v>1978</v>
      </c>
      <c r="B70" s="53">
        <v>812.8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</row>
    <row r="71" spans="1:15" ht="12.75">
      <c r="A71" s="41">
        <v>1979</v>
      </c>
      <c r="B71" s="53">
        <v>1315.72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</row>
    <row r="72" spans="2:15" ht="12.75">
      <c r="B72" s="52"/>
      <c r="C72" s="44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</row>
    <row r="73" spans="2:15" ht="12.75">
      <c r="B73" s="52"/>
      <c r="C73" s="44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</row>
    <row r="74" spans="2:15" ht="12.75">
      <c r="B74" s="52"/>
      <c r="C74" s="44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2:15" ht="12.75">
      <c r="B75" s="52"/>
      <c r="C75" s="44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2:15" ht="12.75">
      <c r="B76" s="52"/>
      <c r="C76" s="44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2:15" ht="12.75">
      <c r="B77" s="52"/>
      <c r="C77" s="44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2:15" ht="12.75">
      <c r="B78" s="52"/>
      <c r="C78" s="44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2:15" ht="12.75">
      <c r="B79" s="52"/>
      <c r="C79" s="44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2:15" ht="12.75">
      <c r="B80" s="52"/>
      <c r="C80" s="44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2:15" ht="12.75">
      <c r="B81" s="52"/>
      <c r="C81" s="44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2:15" ht="12.75">
      <c r="B82" s="52"/>
      <c r="C82" s="44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2:15" ht="12.75">
      <c r="B83" s="52"/>
      <c r="C83" s="44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Sotiris</cp:lastModifiedBy>
  <dcterms:created xsi:type="dcterms:W3CDTF">1996-10-14T23:33:28Z</dcterms:created>
  <dcterms:modified xsi:type="dcterms:W3CDTF">2018-04-18T16:06:28Z</dcterms:modified>
  <cp:category/>
  <cp:version/>
  <cp:contentType/>
  <cp:contentStatus/>
</cp:coreProperties>
</file>