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17256" windowHeight="6792" activeTab="4"/>
  </bookViews>
  <sheets>
    <sheet name="Graph" sheetId="1" r:id="rId1"/>
    <sheet name="GraphData" sheetId="2" r:id="rId2"/>
    <sheet name="GraphData (2)" sheetId="3" r:id="rId3"/>
    <sheet name="Graph (2)" sheetId="4" r:id="rId4"/>
    <sheet name="ThornEx" sheetId="5" r:id="rId5"/>
    <sheet name="ΘΕΩΡΙΑ" sheetId="6" r:id="rId6"/>
  </sheets>
  <definedNames>
    <definedName name="_Fill" localSheetId="2" hidden="1">#REF!</definedName>
    <definedName name="_Fill" hidden="1">#REF!</definedName>
  </definedNames>
  <calcPr fullCalcOnLoad="1"/>
</workbook>
</file>

<file path=xl/comments3.xml><?xml version="1.0" encoding="utf-8"?>
<comments xmlns="http://schemas.openxmlformats.org/spreadsheetml/2006/main">
  <authors>
    <author>Sotiris</author>
  </authors>
  <commentList>
    <comment ref="B4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ΚΑΤΑΚΡΗΜΝΙΣΕΙΣ</t>
        </r>
      </text>
    </comment>
    <comment ref="C4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ΔΥΝΗΤΙΚΗ ΕΞΑΤΜΙΣΟΔΙΑΠΝΟΗ</t>
        </r>
      </text>
    </comment>
    <comment ref="D4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ΠΡΑΓΜΑΤΙΚΗ ΕΞΑΤΜΙΣΟΔΙΑΠΝΟΗ</t>
        </r>
      </text>
    </comment>
    <comment ref="E4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ΑΠΟΡΡΟΗ (ΕΠΙΦΑΝΕΙΑΚΗ)</t>
        </r>
      </text>
    </comment>
  </commentList>
</comments>
</file>

<file path=xl/comments5.xml><?xml version="1.0" encoding="utf-8"?>
<comments xmlns="http://schemas.openxmlformats.org/spreadsheetml/2006/main">
  <authors>
    <author>Sotiris</author>
  </authors>
  <commentList>
    <comment ref="O23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υπολογίζεται με τη μέθοδο Hamon</t>
        </r>
      </text>
    </comment>
  </commentList>
</comments>
</file>

<file path=xl/sharedStrings.xml><?xml version="1.0" encoding="utf-8"?>
<sst xmlns="http://schemas.openxmlformats.org/spreadsheetml/2006/main" count="90" uniqueCount="69">
  <si>
    <t>degree</t>
  </si>
  <si>
    <t>mm</t>
  </si>
  <si>
    <t>F</t>
  </si>
  <si>
    <t>=</t>
  </si>
  <si>
    <t>P</t>
  </si>
  <si>
    <t>T</t>
  </si>
  <si>
    <t>RAIN</t>
  </si>
  <si>
    <t>SNOW</t>
  </si>
  <si>
    <t>PACK</t>
  </si>
  <si>
    <t>MELT</t>
  </si>
  <si>
    <t>W</t>
  </si>
  <si>
    <t>PET</t>
  </si>
  <si>
    <t>W - PET</t>
  </si>
  <si>
    <t>SOIL</t>
  </si>
  <si>
    <t>ET</t>
  </si>
  <si>
    <t>Month</t>
  </si>
  <si>
    <t>rad</t>
  </si>
  <si>
    <t>S.L. Dingman</t>
  </si>
  <si>
    <r>
      <t>Physical Hydrology</t>
    </r>
    <r>
      <rPr>
        <sz val="8"/>
        <rFont val="Helv"/>
        <family val="0"/>
      </rPr>
      <t>, 2nd Ed.</t>
    </r>
  </si>
  <si>
    <t>ThornEx.xls</t>
  </si>
  <si>
    <t>ΜΗΝΙΑΙΟ ΙΣΟΖΥΓΙΟ ΥΔΑΤΟΣ ΛΕΚΑΝΗΣ ΜΕ ΤΗ ΜΕΘΟΔΟ THORNWAITE</t>
  </si>
  <si>
    <t xml:space="preserve">Η PET υπολογίζεται με την εξίσωση Hamon </t>
  </si>
  <si>
    <t>Δεδομένα</t>
  </si>
  <si>
    <t>Εξαγόμενα υπολογισμών</t>
  </si>
  <si>
    <t>ΤΟΠΟΘΕΣΙΑ:</t>
  </si>
  <si>
    <t>Μέγιστη αποθηκευτικότητα εδάφους σε νερό</t>
  </si>
  <si>
    <t>Διάρκεια ημέρας (hr)*</t>
  </si>
  <si>
    <t>ΥΔΑΤΙΚΟ ΙΣΟΖΥΓΙΟ</t>
  </si>
  <si>
    <t>Θερμοκρασίες σε C, όροι ισοζυγίου σε mm.</t>
  </si>
  <si>
    <t>Μήνας:</t>
  </si>
  <si>
    <t>Έτος</t>
  </si>
  <si>
    <t>Φ =</t>
  </si>
  <si>
    <t>Ηλιακή αποκλιση (deg)</t>
  </si>
  <si>
    <t>Ηλιακή αποκλιση (rad)</t>
  </si>
  <si>
    <t>Ιαν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</si>
  <si>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</si>
  <si>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</si>
  <si>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</si>
  <si>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</si>
  <si>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</si>
  <si>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</si>
  <si>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</si>
  <si>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</si>
  <si>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</si>
  <si>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</si>
  <si>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</si>
  <si>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Βροχόπτωση</t>
  </si>
  <si>
    <t>Θερμοκρασία</t>
  </si>
  <si>
    <t>Κατακρημνίσεις</t>
  </si>
  <si>
    <t>Χιόνι</t>
  </si>
  <si>
    <t>Λιωμένο χιόνι</t>
  </si>
  <si>
    <t>Χιονομανδύας</t>
  </si>
  <si>
    <t>Νερό διαθέσιμο</t>
  </si>
  <si>
    <t>Δυνητική εξατμισοδιαπνοή</t>
  </si>
  <si>
    <t>Νερό μείον εξατμισοδιαπνοή</t>
  </si>
  <si>
    <t>Εδαφική υγρασία (εδαφικό νερό)</t>
  </si>
  <si>
    <t>Ποσοστό βροχής στις κατακρημνίσεις</t>
  </si>
  <si>
    <t>Πραγματική εξατμισοδιαπνοή</t>
  </si>
  <si>
    <t>ΕΠΕΞΗΓΗΣΗ ΟΡΩΝ</t>
  </si>
  <si>
    <t>Απορροή R (Διαθέσιμο νερό μείον πραγματική εξατμισοδιαπνοή μείον εδαφικό νερό)</t>
  </si>
  <si>
    <t>AWC =</t>
  </si>
  <si>
    <t>ΔSOIL</t>
  </si>
  <si>
    <t>W-ET-ΔSOIL</t>
  </si>
  <si>
    <t>AET</t>
  </si>
  <si>
    <t>W-AET-ΔSOIL</t>
  </si>
  <si>
    <t>RUNOFF</t>
  </si>
  <si>
    <t xml:space="preserve">Έλειμμα εδαφικού νερού </t>
  </si>
  <si>
    <t>ΕΞΙΣΩΣΗ HAMON ΔΥΝΗΤΙΚΗ ΕΞΑΤΜΙΣΟΔΙΑΠΝΟΗ</t>
  </si>
  <si>
    <t>Τανάγρα, Βοιωτία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</si>
</sst>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General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7"/>
      <color indexed="8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7"/>
      <color rgb="FF000000"/>
      <name val="Tahoma"/>
      <family val="2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>
        <color rgb="FFC6C6C6"/>
      </right>
      <top style="medium">
        <color rgb="FFFFFFFF"/>
      </top>
      <bottom style="medium">
        <color rgb="FFEDEDED"/>
      </bottom>
    </border>
    <border>
      <left/>
      <right style="medium">
        <color rgb="FFC6C6C6"/>
      </right>
      <top/>
      <bottom style="dotted">
        <color rgb="FF464646"/>
      </bottom>
    </border>
    <border>
      <left/>
      <right style="medium">
        <color rgb="FFC6C6C6"/>
      </right>
      <top/>
      <bottom style="medium">
        <color rgb="FFEDEDED"/>
      </bottom>
    </border>
    <border>
      <left/>
      <right style="medium">
        <color rgb="FFC6C6C6"/>
      </right>
      <top style="dotted">
        <color rgb="FF464646"/>
      </top>
      <bottom style="dotted">
        <color rgb="FF464646"/>
      </bottom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31" borderId="0" applyNumberFormat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84">
    <xf numFmtId="173" fontId="0" fillId="0" borderId="0" xfId="0" applyAlignment="1">
      <alignment/>
    </xf>
    <xf numFmtId="173" fontId="4" fillId="0" borderId="0" xfId="0" applyFont="1" applyAlignment="1">
      <alignment/>
    </xf>
    <xf numFmtId="173" fontId="4" fillId="0" borderId="0" xfId="0" applyFont="1" applyAlignment="1">
      <alignment horizontal="left"/>
    </xf>
    <xf numFmtId="173" fontId="4" fillId="0" borderId="0" xfId="0" applyFont="1" applyAlignment="1" quotePrefix="1">
      <alignment horizontal="left"/>
    </xf>
    <xf numFmtId="173" fontId="2" fillId="0" borderId="0" xfId="0" applyFont="1" applyAlignment="1">
      <alignment/>
    </xf>
    <xf numFmtId="1" fontId="4" fillId="0" borderId="0" xfId="0" applyNumberFormat="1" applyFont="1" applyAlignment="1">
      <alignment/>
    </xf>
    <xf numFmtId="173" fontId="3" fillId="0" borderId="0" xfId="0" applyFont="1" applyAlignment="1">
      <alignment/>
    </xf>
    <xf numFmtId="173" fontId="4" fillId="0" borderId="0" xfId="0" applyFont="1" applyAlignment="1">
      <alignment horizontal="right"/>
    </xf>
    <xf numFmtId="173" fontId="1" fillId="0" borderId="0" xfId="0" applyFont="1" applyAlignment="1">
      <alignment horizontal="right"/>
    </xf>
    <xf numFmtId="173" fontId="1" fillId="0" borderId="0" xfId="0" applyFont="1" applyAlignment="1">
      <alignment/>
    </xf>
    <xf numFmtId="2" fontId="5" fillId="33" borderId="0" xfId="0" applyNumberFormat="1" applyFont="1" applyFill="1" applyAlignment="1">
      <alignment/>
    </xf>
    <xf numFmtId="173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3" fontId="5" fillId="0" borderId="13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73" fontId="5" fillId="0" borderId="15" xfId="0" applyFont="1" applyBorder="1" applyAlignment="1">
      <alignment/>
    </xf>
    <xf numFmtId="174" fontId="6" fillId="33" borderId="16" xfId="0" applyNumberFormat="1" applyFont="1" applyFill="1" applyBorder="1" applyAlignment="1">
      <alignment/>
    </xf>
    <xf numFmtId="174" fontId="6" fillId="33" borderId="17" xfId="0" applyNumberFormat="1" applyFont="1" applyFill="1" applyBorder="1" applyAlignment="1">
      <alignment/>
    </xf>
    <xf numFmtId="173" fontId="0" fillId="0" borderId="18" xfId="0" applyBorder="1" applyAlignment="1">
      <alignment/>
    </xf>
    <xf numFmtId="173" fontId="1" fillId="0" borderId="19" xfId="0" applyFont="1" applyBorder="1" applyAlignment="1">
      <alignment horizontal="fill"/>
    </xf>
    <xf numFmtId="173" fontId="1" fillId="0" borderId="0" xfId="0" applyFont="1" applyBorder="1" applyAlignment="1">
      <alignment horizontal="fill"/>
    </xf>
    <xf numFmtId="1" fontId="1" fillId="0" borderId="20" xfId="0" applyNumberFormat="1" applyFont="1" applyBorder="1" applyAlignment="1">
      <alignment horizontal="fill"/>
    </xf>
    <xf numFmtId="173" fontId="3" fillId="0" borderId="19" xfId="0" applyFont="1" applyBorder="1" applyAlignment="1">
      <alignment/>
    </xf>
    <xf numFmtId="173" fontId="3" fillId="0" borderId="19" xfId="0" applyFont="1" applyBorder="1" applyAlignment="1" quotePrefix="1">
      <alignment horizontal="left"/>
    </xf>
    <xf numFmtId="2" fontId="3" fillId="0" borderId="19" xfId="0" applyNumberFormat="1" applyFont="1" applyBorder="1" applyAlignment="1">
      <alignment horizontal="left"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73" fontId="3" fillId="0" borderId="19" xfId="0" applyFont="1" applyBorder="1" applyAlignment="1">
      <alignment horizontal="left"/>
    </xf>
    <xf numFmtId="173" fontId="3" fillId="0" borderId="19" xfId="0" applyFont="1" applyBorder="1" applyAlignment="1">
      <alignment/>
    </xf>
    <xf numFmtId="1" fontId="4" fillId="33" borderId="0" xfId="0" applyNumberFormat="1" applyFont="1" applyFill="1" applyBorder="1" applyAlignment="1" applyProtection="1">
      <alignment/>
      <protection/>
    </xf>
    <xf numFmtId="173" fontId="3" fillId="0" borderId="19" xfId="0" applyFont="1" applyBorder="1" applyAlignment="1" quotePrefix="1">
      <alignment horizontal="left"/>
    </xf>
    <xf numFmtId="174" fontId="3" fillId="0" borderId="21" xfId="0" applyNumberFormat="1" applyFont="1" applyBorder="1" applyAlignment="1">
      <alignment horizontal="left"/>
    </xf>
    <xf numFmtId="173" fontId="0" fillId="0" borderId="0" xfId="0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73" fontId="4" fillId="0" borderId="0" xfId="0" applyFont="1" applyBorder="1" applyAlignment="1">
      <alignment/>
    </xf>
    <xf numFmtId="173" fontId="0" fillId="0" borderId="22" xfId="0" applyBorder="1" applyAlignment="1">
      <alignment/>
    </xf>
    <xf numFmtId="173" fontId="7" fillId="0" borderId="22" xfId="0" applyFont="1" applyBorder="1" applyAlignment="1">
      <alignment horizontal="center"/>
    </xf>
    <xf numFmtId="173" fontId="0" fillId="0" borderId="23" xfId="0" applyBorder="1" applyAlignment="1">
      <alignment/>
    </xf>
    <xf numFmtId="173" fontId="0" fillId="0" borderId="19" xfId="0" applyBorder="1" applyAlignment="1">
      <alignment/>
    </xf>
    <xf numFmtId="173" fontId="4" fillId="0" borderId="0" xfId="0" applyFont="1" applyBorder="1" applyAlignment="1" quotePrefix="1">
      <alignment horizontal="left"/>
    </xf>
    <xf numFmtId="173" fontId="0" fillId="0" borderId="20" xfId="0" applyBorder="1" applyAlignment="1">
      <alignment/>
    </xf>
    <xf numFmtId="173" fontId="1" fillId="0" borderId="19" xfId="0" applyFont="1" applyBorder="1" applyAlignment="1">
      <alignment horizontal="right"/>
    </xf>
    <xf numFmtId="173" fontId="4" fillId="33" borderId="0" xfId="0" applyFont="1" applyFill="1" applyAlignment="1">
      <alignment/>
    </xf>
    <xf numFmtId="173" fontId="4" fillId="34" borderId="0" xfId="0" applyFont="1" applyFill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 applyProtection="1">
      <alignment/>
      <protection/>
    </xf>
    <xf numFmtId="1" fontId="9" fillId="33" borderId="24" xfId="0" applyNumberFormat="1" applyFont="1" applyFill="1" applyBorder="1" applyAlignment="1">
      <alignment/>
    </xf>
    <xf numFmtId="173" fontId="6" fillId="35" borderId="10" xfId="0" applyFont="1" applyFill="1" applyBorder="1" applyAlignment="1">
      <alignment/>
    </xf>
    <xf numFmtId="173" fontId="6" fillId="35" borderId="11" xfId="0" applyFont="1" applyFill="1" applyBorder="1" applyAlignment="1">
      <alignment/>
    </xf>
    <xf numFmtId="173" fontId="5" fillId="35" borderId="12" xfId="0" applyFont="1" applyFill="1" applyBorder="1" applyAlignment="1">
      <alignment horizontal="right"/>
    </xf>
    <xf numFmtId="173" fontId="6" fillId="35" borderId="13" xfId="0" applyFont="1" applyFill="1" applyBorder="1" applyAlignment="1">
      <alignment/>
    </xf>
    <xf numFmtId="173" fontId="6" fillId="35" borderId="0" xfId="0" applyFont="1" applyFill="1" applyBorder="1" applyAlignment="1">
      <alignment/>
    </xf>
    <xf numFmtId="173" fontId="5" fillId="35" borderId="14" xfId="0" applyFont="1" applyFill="1" applyBorder="1" applyAlignment="1">
      <alignment horizontal="right"/>
    </xf>
    <xf numFmtId="173" fontId="6" fillId="35" borderId="15" xfId="0" applyFont="1" applyFill="1" applyBorder="1" applyAlignment="1">
      <alignment/>
    </xf>
    <xf numFmtId="173" fontId="6" fillId="35" borderId="16" xfId="0" applyFont="1" applyFill="1" applyBorder="1" applyAlignment="1">
      <alignment/>
    </xf>
    <xf numFmtId="173" fontId="10" fillId="35" borderId="17" xfId="0" applyFont="1" applyFill="1" applyBorder="1" applyAlignment="1">
      <alignment horizontal="right"/>
    </xf>
    <xf numFmtId="173" fontId="4" fillId="36" borderId="0" xfId="0" applyFont="1" applyFill="1" applyAlignment="1">
      <alignment/>
    </xf>
    <xf numFmtId="173" fontId="0" fillId="36" borderId="0" xfId="0" applyFill="1" applyAlignment="1">
      <alignment/>
    </xf>
    <xf numFmtId="173" fontId="4" fillId="34" borderId="0" xfId="0" applyFont="1" applyFill="1" applyAlignment="1" applyProtection="1">
      <alignment/>
      <protection locked="0"/>
    </xf>
    <xf numFmtId="174" fontId="1" fillId="34" borderId="0" xfId="0" applyNumberFormat="1" applyFont="1" applyFill="1" applyAlignment="1" applyProtection="1">
      <alignment/>
      <protection locked="0"/>
    </xf>
    <xf numFmtId="1" fontId="1" fillId="34" borderId="0" xfId="0" applyNumberFormat="1" applyFont="1" applyFill="1" applyAlignment="1" applyProtection="1">
      <alignment/>
      <protection locked="0"/>
    </xf>
    <xf numFmtId="173" fontId="1" fillId="0" borderId="0" xfId="0" applyFont="1" applyAlignment="1" quotePrefix="1">
      <alignment horizontal="left"/>
    </xf>
    <xf numFmtId="173" fontId="1" fillId="34" borderId="0" xfId="0" applyFont="1" applyFill="1" applyAlignment="1" applyProtection="1">
      <alignment horizontal="left"/>
      <protection locked="0"/>
    </xf>
    <xf numFmtId="1" fontId="1" fillId="0" borderId="20" xfId="0" applyNumberFormat="1" applyFont="1" applyBorder="1" applyAlignment="1">
      <alignment horizontal="center"/>
    </xf>
    <xf numFmtId="173" fontId="1" fillId="0" borderId="0" xfId="0" applyFont="1" applyBorder="1" applyAlignment="1">
      <alignment horizontal="center"/>
    </xf>
    <xf numFmtId="1" fontId="8" fillId="33" borderId="20" xfId="0" applyNumberFormat="1" applyFont="1" applyFill="1" applyBorder="1" applyAlignment="1" applyProtection="1">
      <alignment/>
      <protection/>
    </xf>
    <xf numFmtId="1" fontId="1" fillId="0" borderId="20" xfId="0" applyNumberFormat="1" applyFont="1" applyBorder="1" applyAlignment="1">
      <alignment/>
    </xf>
    <xf numFmtId="1" fontId="1" fillId="33" borderId="20" xfId="0" applyNumberFormat="1" applyFont="1" applyFill="1" applyBorder="1" applyAlignment="1" applyProtection="1">
      <alignment/>
      <protection/>
    </xf>
    <xf numFmtId="1" fontId="1" fillId="0" borderId="20" xfId="0" applyNumberFormat="1" applyFont="1" applyBorder="1" applyAlignment="1" applyProtection="1">
      <alignment/>
      <protection/>
    </xf>
    <xf numFmtId="1" fontId="8" fillId="33" borderId="25" xfId="0" applyNumberFormat="1" applyFont="1" applyFill="1" applyBorder="1" applyAlignment="1" applyProtection="1">
      <alignment/>
      <protection/>
    </xf>
    <xf numFmtId="174" fontId="7" fillId="0" borderId="20" xfId="0" applyNumberFormat="1" applyFont="1" applyBorder="1" applyAlignment="1">
      <alignment/>
    </xf>
    <xf numFmtId="173" fontId="13" fillId="0" borderId="0" xfId="0" applyFont="1" applyFill="1" applyBorder="1" applyAlignment="1">
      <alignment horizontal="fill"/>
    </xf>
    <xf numFmtId="173" fontId="2" fillId="0" borderId="0" xfId="0" applyFont="1" applyAlignment="1">
      <alignment horizontal="right"/>
    </xf>
    <xf numFmtId="1" fontId="9" fillId="33" borderId="0" xfId="0" applyNumberFormat="1" applyFont="1" applyFill="1" applyBorder="1" applyAlignment="1" applyProtection="1">
      <alignment/>
      <protection/>
    </xf>
    <xf numFmtId="173" fontId="3" fillId="0" borderId="0" xfId="0" applyFont="1" applyAlignment="1">
      <alignment horizontal="center"/>
    </xf>
    <xf numFmtId="173" fontId="1" fillId="0" borderId="0" xfId="0" applyFont="1" applyAlignment="1">
      <alignment horizontal="center"/>
    </xf>
    <xf numFmtId="1" fontId="14" fillId="33" borderId="26" xfId="0" applyNumberFormat="1" applyFont="1" applyFill="1" applyBorder="1" applyAlignment="1">
      <alignment/>
    </xf>
    <xf numFmtId="1" fontId="14" fillId="33" borderId="26" xfId="0" applyNumberFormat="1" applyFont="1" applyFill="1" applyBorder="1" applyAlignment="1" applyProtection="1">
      <alignment/>
      <protection/>
    </xf>
    <xf numFmtId="174" fontId="59" fillId="37" borderId="27" xfId="0" applyNumberFormat="1" applyFont="1" applyFill="1" applyBorder="1" applyAlignment="1">
      <alignment horizontal="right" vertical="center" wrapText="1"/>
    </xf>
    <xf numFmtId="174" fontId="59" fillId="37" borderId="28" xfId="0" applyNumberFormat="1" applyFont="1" applyFill="1" applyBorder="1" applyAlignment="1">
      <alignment horizontal="right" vertical="center" wrapText="1"/>
    </xf>
    <xf numFmtId="174" fontId="59" fillId="37" borderId="29" xfId="0" applyNumberFormat="1" applyFont="1" applyFill="1" applyBorder="1" applyAlignment="1">
      <alignment horizontal="right" vertical="center" wrapText="1"/>
    </xf>
    <xf numFmtId="174" fontId="59" fillId="37" borderId="3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MONTHLY WATER BALANCE</a:t>
            </a:r>
          </a:p>
        </c:rich>
      </c:tx>
      <c:layout>
        <c:manualLayout>
          <c:xMode val="factor"/>
          <c:yMode val="factor"/>
          <c:x val="-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35"/>
          <c:w val="0.803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GraphData!$B$5:$B$16</c:f>
              <c:numCache>
                <c:ptCount val="12"/>
                <c:pt idx="0">
                  <c:v>64.86</c:v>
                </c:pt>
                <c:pt idx="1">
                  <c:v>56.53</c:v>
                </c:pt>
                <c:pt idx="2">
                  <c:v>55.26</c:v>
                </c:pt>
                <c:pt idx="3">
                  <c:v>33.16</c:v>
                </c:pt>
                <c:pt idx="4">
                  <c:v>22.97</c:v>
                </c:pt>
                <c:pt idx="5">
                  <c:v>8.74</c:v>
                </c:pt>
                <c:pt idx="6">
                  <c:v>9.53</c:v>
                </c:pt>
                <c:pt idx="7">
                  <c:v>12.18</c:v>
                </c:pt>
                <c:pt idx="8">
                  <c:v>11.65</c:v>
                </c:pt>
                <c:pt idx="9">
                  <c:v>49.16</c:v>
                </c:pt>
                <c:pt idx="10">
                  <c:v>64.39</c:v>
                </c:pt>
                <c:pt idx="11">
                  <c:v>76.05</c:v>
                </c:pt>
              </c:numCache>
            </c:numRef>
          </c:yVal>
          <c:smooth val="0"/>
        </c:ser>
        <c:ser>
          <c:idx val="1"/>
          <c:order val="1"/>
          <c:tx>
            <c:v>PACK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GraphData!$D$5:$D$16</c:f>
              <c:numCache>
                <c:ptCount val="12"/>
                <c:pt idx="0">
                  <c:v>64.86</c:v>
                </c:pt>
                <c:pt idx="1">
                  <c:v>56.53</c:v>
                </c:pt>
                <c:pt idx="2">
                  <c:v>55.26</c:v>
                </c:pt>
                <c:pt idx="3">
                  <c:v>33.16</c:v>
                </c:pt>
                <c:pt idx="4">
                  <c:v>22.97</c:v>
                </c:pt>
                <c:pt idx="5">
                  <c:v>8.74</c:v>
                </c:pt>
                <c:pt idx="6">
                  <c:v>9.53</c:v>
                </c:pt>
                <c:pt idx="7">
                  <c:v>12.18</c:v>
                </c:pt>
                <c:pt idx="8">
                  <c:v>11.65</c:v>
                </c:pt>
                <c:pt idx="9">
                  <c:v>49.16</c:v>
                </c:pt>
                <c:pt idx="10">
                  <c:v>64.39</c:v>
                </c:pt>
                <c:pt idx="11">
                  <c:v>76.05</c:v>
                </c:pt>
              </c:numCache>
            </c:numRef>
          </c:yVal>
          <c:smooth val="0"/>
        </c:ser>
        <c:ser>
          <c:idx val="3"/>
          <c:order val="3"/>
          <c:tx>
            <c:v>SOIL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GraphData!$E$5:$E$16</c:f>
              <c:numCache>
                <c:ptCount val="12"/>
                <c:pt idx="0">
                  <c:v>92.38381085671332</c:v>
                </c:pt>
                <c:pt idx="1">
                  <c:v>100</c:v>
                </c:pt>
                <c:pt idx="2">
                  <c:v>100</c:v>
                </c:pt>
                <c:pt idx="3">
                  <c:v>69.32189038273629</c:v>
                </c:pt>
                <c:pt idx="4">
                  <c:v>30.97406921625112</c:v>
                </c:pt>
                <c:pt idx="5">
                  <c:v>7.861260075936001</c:v>
                </c:pt>
                <c:pt idx="6">
                  <c:v>1.7012370364478047</c:v>
                </c:pt>
                <c:pt idx="7">
                  <c:v>0.4678178495000421</c:v>
                </c:pt>
                <c:pt idx="8">
                  <c:v>0.1857743319676481</c:v>
                </c:pt>
                <c:pt idx="9">
                  <c:v>0.15326052117229727</c:v>
                </c:pt>
                <c:pt idx="10">
                  <c:v>18.717534702035206</c:v>
                </c:pt>
                <c:pt idx="11">
                  <c:v>59.54473642870795</c:v>
                </c:pt>
              </c:numCache>
            </c:numRef>
          </c:yVal>
          <c:smooth val="0"/>
        </c:ser>
        <c:ser>
          <c:idx val="4"/>
          <c:order val="4"/>
          <c:tx>
            <c:v>ET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GraphData!$F$5:$F$16</c:f>
              <c:numCache>
                <c:ptCount val="12"/>
                <c:pt idx="0">
                  <c:v>32.02092557199462</c:v>
                </c:pt>
                <c:pt idx="1">
                  <c:v>36.70970586951892</c:v>
                </c:pt>
                <c:pt idx="2">
                  <c:v>46.58788658380809</c:v>
                </c:pt>
                <c:pt idx="3">
                  <c:v>63.83810961726371</c:v>
                </c:pt>
                <c:pt idx="4">
                  <c:v>61.31782116648516</c:v>
                </c:pt>
                <c:pt idx="5">
                  <c:v>31.852809140315117</c:v>
                </c:pt>
                <c:pt idx="6">
                  <c:v>15.690023039488196</c:v>
                </c:pt>
                <c:pt idx="7">
                  <c:v>13.413419186947761</c:v>
                </c:pt>
                <c:pt idx="8">
                  <c:v>11.932043517532394</c:v>
                </c:pt>
                <c:pt idx="9">
                  <c:v>49.19251381079535</c:v>
                </c:pt>
                <c:pt idx="10">
                  <c:v>45.82572581913709</c:v>
                </c:pt>
                <c:pt idx="11">
                  <c:v>35.22279827332726</c:v>
                </c:pt>
              </c:numCache>
            </c:numRef>
          </c:yVal>
          <c:smooth val="0"/>
        </c:ser>
        <c:ser>
          <c:idx val="5"/>
          <c:order val="5"/>
          <c:tx>
            <c:v>W - ET - /\SOIL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GraphData!$G$5:$G$16</c:f>
              <c:numCache>
                <c:ptCount val="12"/>
                <c:pt idx="0">
                  <c:v>0</c:v>
                </c:pt>
                <c:pt idx="1">
                  <c:v>12.204104987194405</c:v>
                </c:pt>
                <c:pt idx="2">
                  <c:v>8.672113416191905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553"/>
        <c:crosses val="autoZero"/>
        <c:crossBetween val="midCat"/>
        <c:dispUnits/>
      </c:val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095"/>
          <c:w val="0.143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ΜΗΝΙΑΙΟ ΙΣΟΖΥΓΙΟ ΛΕΚΑΝΗΣ ΚΑΤΑ THORNWAITE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5"/>
          <c:w val="0.8365"/>
          <c:h val="0.86675"/>
        </c:manualLayout>
      </c:layout>
      <c:areaChart>
        <c:grouping val="standard"/>
        <c:varyColors val="0"/>
        <c:ser>
          <c:idx val="1"/>
          <c:order val="0"/>
          <c:tx>
            <c:strRef>
              <c:f>'GraphData (2)'!$C$4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rgbClr val="FAC090">
                <a:alpha val="5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'GraphData (2)'!$C$5:$C$16</c:f>
              <c:numCache/>
            </c:numRef>
          </c:val>
        </c:ser>
        <c:ser>
          <c:idx val="2"/>
          <c:order val="1"/>
          <c:tx>
            <c:strRef>
              <c:f>'GraphData (2)'!$D$4</c:f>
              <c:strCache>
                <c:ptCount val="1"/>
                <c:pt idx="0">
                  <c:v>AET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'GraphData (2)'!$D$5:$D$16</c:f>
              <c:numCache/>
            </c:numRef>
          </c:val>
        </c:ser>
        <c:ser>
          <c:idx val="3"/>
          <c:order val="2"/>
          <c:tx>
            <c:strRef>
              <c:f>'GraphData (2)'!$E$4</c:f>
              <c:strCache>
                <c:ptCount val="1"/>
                <c:pt idx="0">
                  <c:v>RUNOFF</c:v>
                </c:pt>
              </c:strCache>
            </c:strRef>
          </c:tx>
          <c:spPr>
            <a:noFill/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'GraphData (2)'!$E$5:$E$16</c:f>
              <c:numCache/>
            </c:numRef>
          </c:val>
        </c:ser>
        <c:ser>
          <c:idx val="0"/>
          <c:order val="3"/>
          <c:tx>
            <c:strRef>
              <c:f>'GraphData (2)'!$B$4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558ED5">
                <a:alpha val="6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'GraphData (2)'!$B$5:$B$16</c:f>
              <c:numCache/>
            </c:numRef>
          </c:val>
        </c:ser>
        <c:axId val="59714386"/>
        <c:axId val="558563"/>
      </c:area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Μήνας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8563"/>
        <c:crosses val="autoZero"/>
        <c:auto val="0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ποσότητα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7143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4395"/>
          <c:w val="0.088"/>
          <c:h val="0.1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MONTHLY WATER BALANCE</a:t>
            </a:r>
          </a:p>
        </c:rich>
      </c:tx>
      <c:layout>
        <c:manualLayout>
          <c:xMode val="factor"/>
          <c:yMode val="factor"/>
          <c:x val="-0.001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015"/>
          <c:w val="0.8057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GraphData!$B$5:$B$16</c:f>
              <c:numCache>
                <c:ptCount val="12"/>
                <c:pt idx="0">
                  <c:v>64.86</c:v>
                </c:pt>
                <c:pt idx="1">
                  <c:v>56.53</c:v>
                </c:pt>
                <c:pt idx="2">
                  <c:v>55.26</c:v>
                </c:pt>
                <c:pt idx="3">
                  <c:v>33.16</c:v>
                </c:pt>
                <c:pt idx="4">
                  <c:v>22.97</c:v>
                </c:pt>
                <c:pt idx="5">
                  <c:v>8.74</c:v>
                </c:pt>
                <c:pt idx="6">
                  <c:v>9.53</c:v>
                </c:pt>
                <c:pt idx="7">
                  <c:v>12.18</c:v>
                </c:pt>
                <c:pt idx="8">
                  <c:v>11.65</c:v>
                </c:pt>
                <c:pt idx="9">
                  <c:v>49.16</c:v>
                </c:pt>
                <c:pt idx="10">
                  <c:v>64.39</c:v>
                </c:pt>
                <c:pt idx="11">
                  <c:v>76.05</c:v>
                </c:pt>
              </c:numCache>
            </c:numRef>
          </c:yVal>
          <c:smooth val="0"/>
        </c:ser>
        <c:ser>
          <c:idx val="1"/>
          <c:order val="1"/>
          <c:tx>
            <c:v>PACK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GraphData!$D$5:$D$16</c:f>
              <c:numCache>
                <c:ptCount val="12"/>
                <c:pt idx="0">
                  <c:v>64.86</c:v>
                </c:pt>
                <c:pt idx="1">
                  <c:v>56.53</c:v>
                </c:pt>
                <c:pt idx="2">
                  <c:v>55.26</c:v>
                </c:pt>
                <c:pt idx="3">
                  <c:v>33.16</c:v>
                </c:pt>
                <c:pt idx="4">
                  <c:v>22.97</c:v>
                </c:pt>
                <c:pt idx="5">
                  <c:v>8.74</c:v>
                </c:pt>
                <c:pt idx="6">
                  <c:v>9.53</c:v>
                </c:pt>
                <c:pt idx="7">
                  <c:v>12.18</c:v>
                </c:pt>
                <c:pt idx="8">
                  <c:v>11.65</c:v>
                </c:pt>
                <c:pt idx="9">
                  <c:v>49.16</c:v>
                </c:pt>
                <c:pt idx="10">
                  <c:v>64.39</c:v>
                </c:pt>
                <c:pt idx="11">
                  <c:v>76.05</c:v>
                </c:pt>
              </c:numCache>
            </c:numRef>
          </c:yVal>
          <c:smooth val="0"/>
        </c:ser>
        <c:ser>
          <c:idx val="3"/>
          <c:order val="3"/>
          <c:tx>
            <c:v>SOIL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GraphData!$E$5:$E$16</c:f>
              <c:numCache>
                <c:ptCount val="12"/>
                <c:pt idx="0">
                  <c:v>92.38381085671332</c:v>
                </c:pt>
                <c:pt idx="1">
                  <c:v>100</c:v>
                </c:pt>
                <c:pt idx="2">
                  <c:v>100</c:v>
                </c:pt>
                <c:pt idx="3">
                  <c:v>69.32189038273629</c:v>
                </c:pt>
                <c:pt idx="4">
                  <c:v>30.97406921625112</c:v>
                </c:pt>
                <c:pt idx="5">
                  <c:v>7.861260075936001</c:v>
                </c:pt>
                <c:pt idx="6">
                  <c:v>1.7012370364478047</c:v>
                </c:pt>
                <c:pt idx="7">
                  <c:v>0.4678178495000421</c:v>
                </c:pt>
                <c:pt idx="8">
                  <c:v>0.1857743319676481</c:v>
                </c:pt>
                <c:pt idx="9">
                  <c:v>0.15326052117229727</c:v>
                </c:pt>
                <c:pt idx="10">
                  <c:v>18.717534702035206</c:v>
                </c:pt>
                <c:pt idx="11">
                  <c:v>59.54473642870795</c:v>
                </c:pt>
              </c:numCache>
            </c:numRef>
          </c:yVal>
          <c:smooth val="0"/>
        </c:ser>
        <c:ser>
          <c:idx val="4"/>
          <c:order val="4"/>
          <c:tx>
            <c:v>ET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GraphData!$F$5:$F$16</c:f>
              <c:numCache>
                <c:ptCount val="12"/>
                <c:pt idx="0">
                  <c:v>32.02092557199462</c:v>
                </c:pt>
                <c:pt idx="1">
                  <c:v>36.70970586951892</c:v>
                </c:pt>
                <c:pt idx="2">
                  <c:v>46.58788658380809</c:v>
                </c:pt>
                <c:pt idx="3">
                  <c:v>63.83810961726371</c:v>
                </c:pt>
                <c:pt idx="4">
                  <c:v>61.31782116648516</c:v>
                </c:pt>
                <c:pt idx="5">
                  <c:v>31.852809140315117</c:v>
                </c:pt>
                <c:pt idx="6">
                  <c:v>15.690023039488196</c:v>
                </c:pt>
                <c:pt idx="7">
                  <c:v>13.413419186947761</c:v>
                </c:pt>
                <c:pt idx="8">
                  <c:v>11.932043517532394</c:v>
                </c:pt>
                <c:pt idx="9">
                  <c:v>49.19251381079535</c:v>
                </c:pt>
                <c:pt idx="10">
                  <c:v>45.82572581913709</c:v>
                </c:pt>
                <c:pt idx="11">
                  <c:v>35.22279827332726</c:v>
                </c:pt>
              </c:numCache>
            </c:numRef>
          </c:yVal>
          <c:smooth val="0"/>
        </c:ser>
        <c:ser>
          <c:idx val="5"/>
          <c:order val="5"/>
          <c:tx>
            <c:v>W - ET - /\SOIL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GraphData!$G$5:$G$16</c:f>
              <c:numCache>
                <c:ptCount val="12"/>
                <c:pt idx="0">
                  <c:v>0</c:v>
                </c:pt>
                <c:pt idx="1">
                  <c:v>12.204104987194405</c:v>
                </c:pt>
                <c:pt idx="2">
                  <c:v>8.672113416191905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027068"/>
        <c:axId val="45243613"/>
      </c:scatterChart>
      <c:val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 val="autoZero"/>
        <c:crossBetween val="midCat"/>
        <c:dispUnits/>
      </c:valAx>
      <c:valAx>
        <c:axId val="452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875"/>
          <c:w val="0.1367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ΜΗΝΙΑΙΟ ΙΣΟΖΥΓΙΟ ΛΕΚΑΝΗΣ ΚΑΤΑ THORNWAITE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745"/>
          <c:w val="0.8365"/>
          <c:h val="0.8675"/>
        </c:manualLayout>
      </c:layout>
      <c:areaChart>
        <c:grouping val="standard"/>
        <c:varyColors val="0"/>
        <c:ser>
          <c:idx val="1"/>
          <c:order val="0"/>
          <c:tx>
            <c:strRef>
              <c:f>'GraphData (2)'!$C$4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rgbClr val="FAC090">
                <a:alpha val="5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'GraphData (2)'!$C$5:$C$16</c:f>
              <c:numCache>
                <c:ptCount val="12"/>
                <c:pt idx="0">
                  <c:v>32.02092557199462</c:v>
                </c:pt>
                <c:pt idx="1">
                  <c:v>36.70970586951892</c:v>
                </c:pt>
                <c:pt idx="2">
                  <c:v>46.58788658380809</c:v>
                </c:pt>
                <c:pt idx="3">
                  <c:v>69.80094511325927</c:v>
                </c:pt>
                <c:pt idx="4">
                  <c:v>103.53103573074905</c:v>
                </c:pt>
                <c:pt idx="5">
                  <c:v>145.86034689513897</c:v>
                </c:pt>
                <c:pt idx="6">
                  <c:v>162.58912536580976</c:v>
                </c:pt>
                <c:pt idx="7">
                  <c:v>141.28319242350605</c:v>
                </c:pt>
                <c:pt idx="8">
                  <c:v>104.00463415702195</c:v>
                </c:pt>
                <c:pt idx="9">
                  <c:v>68.39934420027741</c:v>
                </c:pt>
                <c:pt idx="10">
                  <c:v>45.82572581913709</c:v>
                </c:pt>
                <c:pt idx="11">
                  <c:v>35.22279827332726</c:v>
                </c:pt>
              </c:numCache>
            </c:numRef>
          </c:val>
        </c:ser>
        <c:ser>
          <c:idx val="2"/>
          <c:order val="1"/>
          <c:tx>
            <c:strRef>
              <c:f>'GraphData (2)'!$D$4</c:f>
              <c:strCache>
                <c:ptCount val="1"/>
                <c:pt idx="0">
                  <c:v>AET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'GraphData (2)'!$D$5:$D$16</c:f>
              <c:numCache>
                <c:ptCount val="12"/>
                <c:pt idx="0">
                  <c:v>32.02092557199462</c:v>
                </c:pt>
                <c:pt idx="1">
                  <c:v>36.70970586951892</c:v>
                </c:pt>
                <c:pt idx="2">
                  <c:v>46.58788658380809</c:v>
                </c:pt>
                <c:pt idx="3">
                  <c:v>63.83810961726371</c:v>
                </c:pt>
                <c:pt idx="4">
                  <c:v>61.31782116648516</c:v>
                </c:pt>
                <c:pt idx="5">
                  <c:v>31.852809140315117</c:v>
                </c:pt>
                <c:pt idx="6">
                  <c:v>15.690023039488196</c:v>
                </c:pt>
                <c:pt idx="7">
                  <c:v>13.413419186947761</c:v>
                </c:pt>
                <c:pt idx="8">
                  <c:v>11.932043517532394</c:v>
                </c:pt>
                <c:pt idx="9">
                  <c:v>49.19251381079535</c:v>
                </c:pt>
                <c:pt idx="10">
                  <c:v>45.82572581913709</c:v>
                </c:pt>
                <c:pt idx="11">
                  <c:v>35.22279827332726</c:v>
                </c:pt>
              </c:numCache>
            </c:numRef>
          </c:val>
        </c:ser>
        <c:ser>
          <c:idx val="3"/>
          <c:order val="2"/>
          <c:tx>
            <c:strRef>
              <c:f>'GraphData (2)'!$E$4</c:f>
              <c:strCache>
                <c:ptCount val="1"/>
                <c:pt idx="0">
                  <c:v>RUNOFF</c:v>
                </c:pt>
              </c:strCache>
            </c:strRef>
          </c:tx>
          <c:spPr>
            <a:noFill/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'GraphData (2)'!$E$5:$E$16</c:f>
              <c:numCache>
                <c:ptCount val="12"/>
                <c:pt idx="0">
                  <c:v>0</c:v>
                </c:pt>
                <c:pt idx="1">
                  <c:v>12.204104987194405</c:v>
                </c:pt>
                <c:pt idx="2">
                  <c:v>8.672113416191905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'GraphData (2)'!$B$4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558ED5">
                <a:alpha val="6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'GraphData (2)'!$B$5:$B$16</c:f>
              <c:numCache>
                <c:ptCount val="12"/>
                <c:pt idx="0">
                  <c:v>64.86</c:v>
                </c:pt>
                <c:pt idx="1">
                  <c:v>56.53</c:v>
                </c:pt>
                <c:pt idx="2">
                  <c:v>55.26</c:v>
                </c:pt>
                <c:pt idx="3">
                  <c:v>33.16</c:v>
                </c:pt>
                <c:pt idx="4">
                  <c:v>22.97</c:v>
                </c:pt>
                <c:pt idx="5">
                  <c:v>8.74</c:v>
                </c:pt>
                <c:pt idx="6">
                  <c:v>9.53</c:v>
                </c:pt>
                <c:pt idx="7">
                  <c:v>12.18</c:v>
                </c:pt>
                <c:pt idx="8">
                  <c:v>11.65</c:v>
                </c:pt>
                <c:pt idx="9">
                  <c:v>49.16</c:v>
                </c:pt>
                <c:pt idx="10">
                  <c:v>64.39</c:v>
                </c:pt>
                <c:pt idx="11">
                  <c:v>76.05</c:v>
                </c:pt>
              </c:numCache>
            </c:numRef>
          </c:val>
        </c:ser>
        <c:axId val="4539334"/>
        <c:axId val="40854007"/>
      </c:area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Μήνας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854007"/>
        <c:crosses val="autoZero"/>
        <c:auto val="0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ποσότητα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393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439"/>
          <c:w val="0.088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Γράφημα1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Γράφημα2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104775</xdr:rowOff>
    </xdr:from>
    <xdr:to>
      <xdr:col>14</xdr:col>
      <xdr:colOff>38100</xdr:colOff>
      <xdr:row>21</xdr:row>
      <xdr:rowOff>76200</xdr:rowOff>
    </xdr:to>
    <xdr:graphicFrame>
      <xdr:nvGraphicFramePr>
        <xdr:cNvPr id="1" name="Γράφημα 1"/>
        <xdr:cNvGraphicFramePr/>
      </xdr:nvGraphicFramePr>
      <xdr:xfrm>
        <a:off x="3095625" y="104775"/>
        <a:ext cx="66008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8</xdr:row>
      <xdr:rowOff>38100</xdr:rowOff>
    </xdr:from>
    <xdr:to>
      <xdr:col>25</xdr:col>
      <xdr:colOff>28575</xdr:colOff>
      <xdr:row>29</xdr:row>
      <xdr:rowOff>0</xdr:rowOff>
    </xdr:to>
    <xdr:graphicFrame>
      <xdr:nvGraphicFramePr>
        <xdr:cNvPr id="1" name="Γράφημα 1"/>
        <xdr:cNvGraphicFramePr/>
      </xdr:nvGraphicFramePr>
      <xdr:xfrm>
        <a:off x="8382000" y="1638300"/>
        <a:ext cx="6610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314325</xdr:colOff>
      <xdr:row>26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3032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zoomScalePageLayoutView="0" workbookViewId="0" topLeftCell="A1">
      <selection activeCell="G24" sqref="G24"/>
    </sheetView>
  </sheetViews>
  <sheetFormatPr defaultColWidth="8.88671875" defaultRowHeight="15.75"/>
  <cols>
    <col min="1" max="1" width="4.77734375" style="0" bestFit="1" customWidth="1"/>
    <col min="2" max="2" width="3.10546875" style="0" bestFit="1" customWidth="1"/>
    <col min="3" max="3" width="4.77734375" style="0" bestFit="1" customWidth="1"/>
    <col min="4" max="4" width="3.5546875" style="0" bestFit="1" customWidth="1"/>
    <col min="5" max="5" width="3.99609375" style="0" bestFit="1" customWidth="1"/>
    <col min="6" max="6" width="3.10546875" style="0" bestFit="1" customWidth="1"/>
    <col min="7" max="7" width="8.99609375" style="0" bestFit="1" customWidth="1"/>
  </cols>
  <sheetData>
    <row r="4" spans="1:7" ht="15">
      <c r="A4" s="8" t="s">
        <v>15</v>
      </c>
      <c r="B4" s="6" t="s">
        <v>4</v>
      </c>
      <c r="C4" s="9" t="s">
        <v>8</v>
      </c>
      <c r="D4" s="9" t="s">
        <v>10</v>
      </c>
      <c r="E4" s="9" t="s">
        <v>13</v>
      </c>
      <c r="F4" s="9" t="s">
        <v>14</v>
      </c>
      <c r="G4" s="9" t="s">
        <v>62</v>
      </c>
    </row>
    <row r="5" spans="1:7" ht="15">
      <c r="A5" s="1">
        <v>1</v>
      </c>
      <c r="B5" s="5">
        <f>ThornEx!B15</f>
        <v>64.86</v>
      </c>
      <c r="C5" s="5">
        <f>ThornEx!B20</f>
        <v>0</v>
      </c>
      <c r="D5" s="1">
        <f>ThornEx!B22</f>
        <v>64.86</v>
      </c>
      <c r="E5" s="1">
        <f>ThornEx!B25</f>
        <v>92.38381085671332</v>
      </c>
      <c r="F5" s="5">
        <f>ThornEx!B27</f>
        <v>32.02092557199462</v>
      </c>
      <c r="G5" s="5">
        <f>ThornEx!B28</f>
        <v>0</v>
      </c>
    </row>
    <row r="6" spans="1:7" ht="15">
      <c r="A6" s="1">
        <v>2</v>
      </c>
      <c r="B6" s="5">
        <f>ThornEx!C15</f>
        <v>56.53</v>
      </c>
      <c r="C6" s="5">
        <f>ThornEx!C20</f>
        <v>0</v>
      </c>
      <c r="D6" s="1">
        <f>ThornEx!C22</f>
        <v>56.53</v>
      </c>
      <c r="E6" s="1">
        <f>ThornEx!C25</f>
        <v>100</v>
      </c>
      <c r="F6" s="5">
        <f>ThornEx!C27</f>
        <v>36.70970586951892</v>
      </c>
      <c r="G6" s="5">
        <f>ThornEx!C28</f>
        <v>12.204104987194405</v>
      </c>
    </row>
    <row r="7" spans="1:7" ht="15">
      <c r="A7" s="1">
        <v>3</v>
      </c>
      <c r="B7" s="5">
        <f>ThornEx!D15</f>
        <v>55.26</v>
      </c>
      <c r="C7" s="5">
        <f>ThornEx!D20</f>
        <v>0</v>
      </c>
      <c r="D7" s="1">
        <f>ThornEx!D22</f>
        <v>55.26</v>
      </c>
      <c r="E7" s="1">
        <f>ThornEx!D25</f>
        <v>100</v>
      </c>
      <c r="F7" s="5">
        <f>ThornEx!D27</f>
        <v>46.58788658380809</v>
      </c>
      <c r="G7" s="5">
        <f>ThornEx!D28</f>
        <v>8.672113416191905</v>
      </c>
    </row>
    <row r="8" spans="1:7" ht="15">
      <c r="A8" s="1">
        <v>4</v>
      </c>
      <c r="B8" s="5">
        <f>ThornEx!E15</f>
        <v>33.16</v>
      </c>
      <c r="C8" s="5">
        <f>ThornEx!E20</f>
        <v>0</v>
      </c>
      <c r="D8" s="1">
        <f>ThornEx!E22</f>
        <v>33.16</v>
      </c>
      <c r="E8" s="1">
        <f>ThornEx!E25</f>
        <v>69.32189038273629</v>
      </c>
      <c r="F8" s="5">
        <f>ThornEx!E27</f>
        <v>63.83810961726371</v>
      </c>
      <c r="G8" s="5">
        <f>ThornEx!E28</f>
        <v>0</v>
      </c>
    </row>
    <row r="9" spans="1:7" ht="15">
      <c r="A9" s="1">
        <v>5</v>
      </c>
      <c r="B9" s="7">
        <f>ThornEx!F15</f>
        <v>22.97</v>
      </c>
      <c r="C9" s="7">
        <f>ThornEx!F20</f>
        <v>0</v>
      </c>
      <c r="D9" s="1">
        <f>ThornEx!F22</f>
        <v>22.97</v>
      </c>
      <c r="E9" s="1">
        <f>ThornEx!F25</f>
        <v>30.97406921625112</v>
      </c>
      <c r="F9" s="5">
        <f>ThornEx!F27</f>
        <v>61.31782116648516</v>
      </c>
      <c r="G9" s="5">
        <f>ThornEx!F28</f>
        <v>0</v>
      </c>
    </row>
    <row r="10" spans="1:7" ht="15">
      <c r="A10" s="1">
        <v>6</v>
      </c>
      <c r="B10" s="5">
        <f>ThornEx!G15</f>
        <v>8.74</v>
      </c>
      <c r="C10" s="5">
        <f>ThornEx!G20</f>
        <v>0</v>
      </c>
      <c r="D10" s="1">
        <f>ThornEx!G22</f>
        <v>8.74</v>
      </c>
      <c r="E10" s="1">
        <f>ThornEx!G25</f>
        <v>7.861260075936001</v>
      </c>
      <c r="F10" s="5">
        <f>ThornEx!G27</f>
        <v>31.852809140315117</v>
      </c>
      <c r="G10" s="5">
        <f>ThornEx!G28</f>
        <v>0</v>
      </c>
    </row>
    <row r="11" spans="1:7" ht="15">
      <c r="A11" s="1">
        <v>7</v>
      </c>
      <c r="B11" s="5">
        <f>ThornEx!H15</f>
        <v>9.53</v>
      </c>
      <c r="C11" s="5">
        <f>ThornEx!H20</f>
        <v>0</v>
      </c>
      <c r="D11" s="1">
        <f>ThornEx!H22</f>
        <v>9.53</v>
      </c>
      <c r="E11" s="1">
        <f>ThornEx!H25</f>
        <v>1.7012370364478047</v>
      </c>
      <c r="F11" s="5">
        <f>ThornEx!H27</f>
        <v>15.690023039488196</v>
      </c>
      <c r="G11" s="5">
        <f>ThornEx!H28</f>
        <v>0</v>
      </c>
    </row>
    <row r="12" spans="1:7" ht="15">
      <c r="A12" s="1">
        <v>8</v>
      </c>
      <c r="B12" s="5">
        <f>ThornEx!I15</f>
        <v>12.18</v>
      </c>
      <c r="C12" s="5">
        <f>ThornEx!I20</f>
        <v>0</v>
      </c>
      <c r="D12" s="1">
        <f>ThornEx!I22</f>
        <v>12.18</v>
      </c>
      <c r="E12" s="1">
        <f>ThornEx!I25</f>
        <v>0.4678178495000421</v>
      </c>
      <c r="F12" s="5">
        <f>ThornEx!I27</f>
        <v>13.413419186947761</v>
      </c>
      <c r="G12" s="5">
        <f>ThornEx!I28</f>
        <v>0</v>
      </c>
    </row>
    <row r="13" spans="1:7" ht="15">
      <c r="A13" s="1">
        <v>9</v>
      </c>
      <c r="B13" s="5">
        <f>ThornEx!J15</f>
        <v>11.65</v>
      </c>
      <c r="C13" s="5">
        <f>ThornEx!J20</f>
        <v>0</v>
      </c>
      <c r="D13" s="1">
        <f>ThornEx!J22</f>
        <v>11.65</v>
      </c>
      <c r="E13" s="1">
        <f>ThornEx!J25</f>
        <v>0.1857743319676481</v>
      </c>
      <c r="F13" s="5">
        <f>ThornEx!J27</f>
        <v>11.932043517532394</v>
      </c>
      <c r="G13" s="5">
        <f>ThornEx!J28</f>
        <v>0</v>
      </c>
    </row>
    <row r="14" spans="1:7" ht="15">
      <c r="A14" s="1">
        <v>10</v>
      </c>
      <c r="B14" s="5">
        <f>ThornEx!K15</f>
        <v>49.16</v>
      </c>
      <c r="C14" s="5">
        <f>ThornEx!K20</f>
        <v>0</v>
      </c>
      <c r="D14" s="1">
        <f>ThornEx!K22</f>
        <v>49.16</v>
      </c>
      <c r="E14" s="1">
        <f>ThornEx!K25</f>
        <v>0.15326052117229727</v>
      </c>
      <c r="F14" s="5">
        <f>ThornEx!K27</f>
        <v>49.19251381079535</v>
      </c>
      <c r="G14" s="5">
        <f>ThornEx!K28</f>
        <v>0</v>
      </c>
    </row>
    <row r="15" spans="1:7" ht="15">
      <c r="A15" s="1">
        <v>11</v>
      </c>
      <c r="B15" s="5">
        <f>ThornEx!L15</f>
        <v>64.39</v>
      </c>
      <c r="C15" s="5">
        <f>ThornEx!L20</f>
        <v>0</v>
      </c>
      <c r="D15" s="1">
        <f>ThornEx!L22</f>
        <v>64.39</v>
      </c>
      <c r="E15" s="1">
        <f>ThornEx!L25</f>
        <v>18.717534702035206</v>
      </c>
      <c r="F15" s="5">
        <f>ThornEx!L27</f>
        <v>45.82572581913709</v>
      </c>
      <c r="G15" s="5">
        <f>ThornEx!L28</f>
        <v>0</v>
      </c>
    </row>
    <row r="16" spans="1:7" ht="15">
      <c r="A16" s="1">
        <v>12</v>
      </c>
      <c r="B16" s="5">
        <f>ThornEx!M15</f>
        <v>76.05</v>
      </c>
      <c r="C16" s="5">
        <f>ThornEx!M20</f>
        <v>0</v>
      </c>
      <c r="D16" s="1">
        <f>ThornEx!M22</f>
        <v>76.05</v>
      </c>
      <c r="E16" s="1">
        <f>ThornEx!M25</f>
        <v>59.54473642870795</v>
      </c>
      <c r="F16" s="5">
        <f>ThornEx!M27</f>
        <v>35.22279827332726</v>
      </c>
      <c r="G16" s="5">
        <f>ThornEx!M28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1">
      <selection activeCell="E5" sqref="E5"/>
    </sheetView>
  </sheetViews>
  <sheetFormatPr defaultColWidth="8.88671875" defaultRowHeight="15.75"/>
  <cols>
    <col min="1" max="1" width="6.21484375" style="0" customWidth="1"/>
    <col min="2" max="2" width="5.21484375" style="0" customWidth="1"/>
    <col min="3" max="3" width="7.10546875" style="0" customWidth="1"/>
    <col min="4" max="4" width="5.10546875" style="0" customWidth="1"/>
    <col min="5" max="5" width="8.99609375" style="0" bestFit="1" customWidth="1"/>
  </cols>
  <sheetData>
    <row r="4" spans="1:5" ht="15.75">
      <c r="A4" s="8" t="s">
        <v>15</v>
      </c>
      <c r="B4" s="76" t="s">
        <v>4</v>
      </c>
      <c r="C4" s="77" t="s">
        <v>11</v>
      </c>
      <c r="D4" s="77" t="s">
        <v>63</v>
      </c>
      <c r="E4" s="77" t="s">
        <v>65</v>
      </c>
    </row>
    <row r="5" spans="1:5" ht="15.75">
      <c r="A5" s="1">
        <v>1</v>
      </c>
      <c r="B5" s="5">
        <f>ThornEx!B15</f>
        <v>64.86</v>
      </c>
      <c r="C5" s="5">
        <f>ThornEx!B23</f>
        <v>32.02092557199462</v>
      </c>
      <c r="D5" s="5">
        <f>ThornEx!B27</f>
        <v>32.02092557199462</v>
      </c>
      <c r="E5" s="5">
        <f>ThornEx!B28</f>
        <v>0</v>
      </c>
    </row>
    <row r="6" spans="1:5" ht="15.75">
      <c r="A6" s="1">
        <v>2</v>
      </c>
      <c r="B6" s="5">
        <f>ThornEx!C15</f>
        <v>56.53</v>
      </c>
      <c r="C6" s="5">
        <f>ThornEx!C23</f>
        <v>36.70970586951892</v>
      </c>
      <c r="D6" s="5">
        <f>ThornEx!C27</f>
        <v>36.70970586951892</v>
      </c>
      <c r="E6" s="5">
        <f>ThornEx!C28</f>
        <v>12.204104987194405</v>
      </c>
    </row>
    <row r="7" spans="1:5" ht="15.75">
      <c r="A7" s="1">
        <v>3</v>
      </c>
      <c r="B7" s="5">
        <f>ThornEx!D15</f>
        <v>55.26</v>
      </c>
      <c r="C7" s="5">
        <f>ThornEx!D23</f>
        <v>46.58788658380809</v>
      </c>
      <c r="D7" s="5">
        <f>ThornEx!D27</f>
        <v>46.58788658380809</v>
      </c>
      <c r="E7" s="5">
        <f>ThornEx!D28</f>
        <v>8.672113416191905</v>
      </c>
    </row>
    <row r="8" spans="1:5" ht="15">
      <c r="A8" s="1">
        <v>4</v>
      </c>
      <c r="B8" s="5">
        <f>ThornEx!E15</f>
        <v>33.16</v>
      </c>
      <c r="C8" s="5">
        <f>ThornEx!E23</f>
        <v>69.80094511325927</v>
      </c>
      <c r="D8" s="5">
        <f>ThornEx!E27</f>
        <v>63.83810961726371</v>
      </c>
      <c r="E8" s="5">
        <f>ThornEx!E28</f>
        <v>0</v>
      </c>
    </row>
    <row r="9" spans="1:5" ht="15">
      <c r="A9" s="1">
        <v>5</v>
      </c>
      <c r="B9" s="7">
        <f>ThornEx!F15</f>
        <v>22.97</v>
      </c>
      <c r="C9" s="7">
        <f>ThornEx!F23</f>
        <v>103.53103573074905</v>
      </c>
      <c r="D9" s="5">
        <f>ThornEx!F27</f>
        <v>61.31782116648516</v>
      </c>
      <c r="E9" s="5">
        <f>ThornEx!F28</f>
        <v>0</v>
      </c>
    </row>
    <row r="10" spans="1:5" ht="15">
      <c r="A10" s="1">
        <v>6</v>
      </c>
      <c r="B10" s="5">
        <f>ThornEx!G15</f>
        <v>8.74</v>
      </c>
      <c r="C10" s="5">
        <f>ThornEx!G23</f>
        <v>145.86034689513897</v>
      </c>
      <c r="D10" s="5">
        <f>ThornEx!G27</f>
        <v>31.852809140315117</v>
      </c>
      <c r="E10" s="5">
        <f>ThornEx!G28</f>
        <v>0</v>
      </c>
    </row>
    <row r="11" spans="1:5" ht="15">
      <c r="A11" s="1">
        <v>7</v>
      </c>
      <c r="B11" s="5">
        <f>ThornEx!H15</f>
        <v>9.53</v>
      </c>
      <c r="C11" s="5">
        <f>ThornEx!H23</f>
        <v>162.58912536580976</v>
      </c>
      <c r="D11" s="5">
        <f>ThornEx!H27</f>
        <v>15.690023039488196</v>
      </c>
      <c r="E11" s="5">
        <f>ThornEx!H28</f>
        <v>0</v>
      </c>
    </row>
    <row r="12" spans="1:5" ht="15">
      <c r="A12" s="1">
        <v>8</v>
      </c>
      <c r="B12" s="5">
        <f>ThornEx!I15</f>
        <v>12.18</v>
      </c>
      <c r="C12" s="5">
        <f>ThornEx!I23</f>
        <v>141.28319242350605</v>
      </c>
      <c r="D12" s="5">
        <f>ThornEx!I27</f>
        <v>13.413419186947761</v>
      </c>
      <c r="E12" s="5">
        <f>ThornEx!I28</f>
        <v>0</v>
      </c>
    </row>
    <row r="13" spans="1:5" ht="15">
      <c r="A13" s="1">
        <v>9</v>
      </c>
      <c r="B13" s="5">
        <f>ThornEx!J15</f>
        <v>11.65</v>
      </c>
      <c r="C13" s="5">
        <f>ThornEx!J23</f>
        <v>104.00463415702195</v>
      </c>
      <c r="D13" s="5">
        <f>ThornEx!J27</f>
        <v>11.932043517532394</v>
      </c>
      <c r="E13" s="5">
        <f>ThornEx!J28</f>
        <v>0</v>
      </c>
    </row>
    <row r="14" spans="1:5" ht="15">
      <c r="A14" s="1">
        <v>10</v>
      </c>
      <c r="B14" s="5">
        <f>ThornEx!K15</f>
        <v>49.16</v>
      </c>
      <c r="C14" s="5">
        <f>ThornEx!K23</f>
        <v>68.39934420027741</v>
      </c>
      <c r="D14" s="5">
        <f>ThornEx!K27</f>
        <v>49.19251381079535</v>
      </c>
      <c r="E14" s="5">
        <f>ThornEx!K28</f>
        <v>0</v>
      </c>
    </row>
    <row r="15" spans="1:5" ht="15">
      <c r="A15" s="1">
        <v>11</v>
      </c>
      <c r="B15" s="5">
        <f>ThornEx!L15</f>
        <v>64.39</v>
      </c>
      <c r="C15" s="5">
        <f>ThornEx!L23</f>
        <v>45.82572581913709</v>
      </c>
      <c r="D15" s="5">
        <f>ThornEx!L27</f>
        <v>45.82572581913709</v>
      </c>
      <c r="E15" s="5">
        <f>ThornEx!L28</f>
        <v>0</v>
      </c>
    </row>
    <row r="16" spans="1:5" ht="15">
      <c r="A16" s="1">
        <v>12</v>
      </c>
      <c r="B16" s="5">
        <f>ThornEx!M15</f>
        <v>76.05</v>
      </c>
      <c r="C16" s="5">
        <f>ThornEx!M23</f>
        <v>35.22279827332726</v>
      </c>
      <c r="D16" s="5">
        <f>ThornEx!M27</f>
        <v>35.22279827332726</v>
      </c>
      <c r="E16" s="5">
        <f>ThornEx!M28</f>
        <v>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B7">
      <selection activeCell="P10" sqref="P10"/>
    </sheetView>
  </sheetViews>
  <sheetFormatPr defaultColWidth="8.88671875" defaultRowHeight="15.75"/>
  <cols>
    <col min="1" max="1" width="13.77734375" style="0" customWidth="1"/>
    <col min="2" max="14" width="4.77734375" style="0" customWidth="1"/>
    <col min="15" max="15" width="9.77734375" style="0" customWidth="1"/>
  </cols>
  <sheetData>
    <row r="1" spans="1:14" ht="15.75">
      <c r="A1" s="1"/>
      <c r="B1" s="63" t="s">
        <v>20</v>
      </c>
      <c r="D1" s="1"/>
      <c r="E1" s="1"/>
      <c r="F1" s="1"/>
      <c r="G1" s="1"/>
      <c r="H1" s="1"/>
      <c r="I1" s="1"/>
      <c r="J1" s="1"/>
      <c r="K1" s="1"/>
      <c r="L1" s="49"/>
      <c r="M1" s="50"/>
      <c r="N1" s="51" t="s">
        <v>19</v>
      </c>
    </row>
    <row r="2" spans="1:15" ht="15.75">
      <c r="A2" s="1"/>
      <c r="B2" s="1"/>
      <c r="C2" s="1" t="s">
        <v>21</v>
      </c>
      <c r="G2" s="3"/>
      <c r="H2" s="1"/>
      <c r="I2" s="1"/>
      <c r="J2" s="1"/>
      <c r="K2" s="1"/>
      <c r="L2" s="52"/>
      <c r="M2" s="53"/>
      <c r="N2" s="54" t="s">
        <v>17</v>
      </c>
      <c r="O2" t="s">
        <v>67</v>
      </c>
    </row>
    <row r="3" spans="1:14" ht="15.75">
      <c r="A3" s="1"/>
      <c r="B3" s="1"/>
      <c r="C3" s="1"/>
      <c r="D3" s="45" t="s">
        <v>22</v>
      </c>
      <c r="E3" s="45"/>
      <c r="F3" s="1"/>
      <c r="G3" s="1"/>
      <c r="H3" s="44" t="s">
        <v>23</v>
      </c>
      <c r="I3" s="44"/>
      <c r="J3" s="44"/>
      <c r="K3" s="1"/>
      <c r="L3" s="55"/>
      <c r="M3" s="56"/>
      <c r="N3" s="57" t="s">
        <v>18</v>
      </c>
    </row>
    <row r="4" spans="1:14" ht="15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7" t="s">
        <v>24</v>
      </c>
      <c r="B5" s="64" t="s">
        <v>68</v>
      </c>
      <c r="C5" s="60"/>
      <c r="D5" s="60"/>
      <c r="E5" s="1" t="s">
        <v>31</v>
      </c>
      <c r="F5" s="61">
        <v>38.34</v>
      </c>
      <c r="G5" s="1" t="s">
        <v>0</v>
      </c>
      <c r="I5" s="1"/>
      <c r="J5" s="74" t="s">
        <v>60</v>
      </c>
      <c r="K5" s="62">
        <v>100</v>
      </c>
      <c r="L5" s="2" t="s">
        <v>1</v>
      </c>
      <c r="M5" s="1" t="s">
        <v>25</v>
      </c>
      <c r="N5" s="1"/>
    </row>
    <row r="6" spans="1:14" ht="15.75">
      <c r="A6" s="1"/>
      <c r="B6" s="3"/>
      <c r="C6" s="1"/>
      <c r="D6" s="1"/>
      <c r="E6" s="1"/>
      <c r="F6" s="10">
        <f>(F5/360)*2*PI()</f>
        <v>0.6691592352146261</v>
      </c>
      <c r="G6" s="1" t="s">
        <v>16</v>
      </c>
      <c r="H6" s="1"/>
      <c r="I6" s="1"/>
      <c r="J6" s="4"/>
      <c r="K6" s="1"/>
      <c r="L6" s="1"/>
      <c r="M6" s="1"/>
      <c r="N6" s="1"/>
    </row>
    <row r="7" spans="1:13" ht="15.75">
      <c r="A7" s="11" t="s">
        <v>32</v>
      </c>
      <c r="B7" s="12">
        <v>-21.3</v>
      </c>
      <c r="C7" s="12">
        <v>-13.3</v>
      </c>
      <c r="D7" s="12">
        <v>-2</v>
      </c>
      <c r="E7" s="12">
        <v>9.8</v>
      </c>
      <c r="F7" s="12">
        <v>18.9</v>
      </c>
      <c r="G7" s="12">
        <v>23.3</v>
      </c>
      <c r="H7" s="12">
        <v>21.3</v>
      </c>
      <c r="I7" s="12">
        <v>13.7</v>
      </c>
      <c r="J7" s="12">
        <v>3</v>
      </c>
      <c r="K7" s="12">
        <v>-9</v>
      </c>
      <c r="L7" s="12">
        <v>-18.6</v>
      </c>
      <c r="M7" s="13">
        <v>-23.3</v>
      </c>
    </row>
    <row r="8" spans="1:13" ht="15.75">
      <c r="A8" s="14" t="s">
        <v>33</v>
      </c>
      <c r="B8" s="15">
        <f>(B7/360)*2*PI()</f>
        <v>-0.37175513067479216</v>
      </c>
      <c r="C8" s="15">
        <f aca="true" t="shared" si="0" ref="C8:M8">(C7/360)*2*PI()</f>
        <v>-0.23212879051524585</v>
      </c>
      <c r="D8" s="15">
        <f t="shared" si="0"/>
        <v>-0.03490658503988659</v>
      </c>
      <c r="E8" s="15">
        <f t="shared" si="0"/>
        <v>0.1710422666954443</v>
      </c>
      <c r="F8" s="15">
        <f t="shared" si="0"/>
        <v>0.32986722862692824</v>
      </c>
      <c r="G8" s="15">
        <f t="shared" si="0"/>
        <v>0.4066617157146788</v>
      </c>
      <c r="H8" s="15">
        <f t="shared" si="0"/>
        <v>0.37175513067479216</v>
      </c>
      <c r="I8" s="15">
        <f t="shared" si="0"/>
        <v>0.23911010752322312</v>
      </c>
      <c r="J8" s="15">
        <f t="shared" si="0"/>
        <v>0.05235987755982988</v>
      </c>
      <c r="K8" s="15">
        <f t="shared" si="0"/>
        <v>-0.15707963267948966</v>
      </c>
      <c r="L8" s="15">
        <f t="shared" si="0"/>
        <v>-0.3246312408709453</v>
      </c>
      <c r="M8" s="16">
        <f t="shared" si="0"/>
        <v>-0.4066617157146788</v>
      </c>
    </row>
    <row r="9" spans="1:13" ht="15.75">
      <c r="A9" s="17" t="s">
        <v>26</v>
      </c>
      <c r="B9" s="18">
        <f>2*ACOS(-TAN(B8)*TAN($F$6))/0.2618</f>
        <v>9.60530409433568</v>
      </c>
      <c r="C9" s="18">
        <f aca="true" t="shared" si="1" ref="C9:M9">2*ACOS(-TAN(C8)*TAN($F$6))/0.2618</f>
        <v>10.563269928270227</v>
      </c>
      <c r="D9" s="18">
        <f t="shared" si="1"/>
        <v>11.7889568053577</v>
      </c>
      <c r="E9" s="18">
        <f t="shared" si="1"/>
        <v>13.046865392417809</v>
      </c>
      <c r="F9" s="18">
        <f t="shared" si="1"/>
        <v>14.094733249210481</v>
      </c>
      <c r="G9" s="18">
        <f>2*ACOS(-TAN(G8)*TAN($F$6))/0.2618</f>
        <v>14.655168053987863</v>
      </c>
      <c r="H9" s="18">
        <f t="shared" si="1"/>
        <v>14.394639783355636</v>
      </c>
      <c r="I9" s="18">
        <f t="shared" si="1"/>
        <v>13.482112577244363</v>
      </c>
      <c r="J9" s="18">
        <f t="shared" si="1"/>
        <v>12.316705992425717</v>
      </c>
      <c r="K9" s="18">
        <f t="shared" si="1"/>
        <v>11.040506276134094</v>
      </c>
      <c r="L9" s="18">
        <f t="shared" si="1"/>
        <v>9.941836100975927</v>
      </c>
      <c r="M9" s="19">
        <f t="shared" si="1"/>
        <v>9.344775823703452</v>
      </c>
    </row>
    <row r="10" spans="1:13" ht="16.5" thickBo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4" ht="15.75">
      <c r="A11" s="20"/>
      <c r="B11" s="37"/>
      <c r="C11" s="37"/>
      <c r="D11" s="37"/>
      <c r="E11" s="37"/>
      <c r="F11" s="37"/>
      <c r="G11" s="38" t="s">
        <v>27</v>
      </c>
      <c r="H11" s="37"/>
      <c r="I11" s="37"/>
      <c r="J11" s="37"/>
      <c r="K11" s="37"/>
      <c r="L11" s="37"/>
      <c r="M11" s="37"/>
      <c r="N11" s="39"/>
    </row>
    <row r="12" spans="1:14" ht="15.75">
      <c r="A12" s="40"/>
      <c r="B12" s="34"/>
      <c r="C12" s="34"/>
      <c r="D12" s="41" t="s">
        <v>28</v>
      </c>
      <c r="E12" s="34"/>
      <c r="F12" s="34"/>
      <c r="G12" s="34"/>
      <c r="H12" s="34"/>
      <c r="I12" s="34"/>
      <c r="J12" s="34"/>
      <c r="K12" s="34"/>
      <c r="L12" s="34"/>
      <c r="M12" s="34"/>
      <c r="N12" s="42"/>
    </row>
    <row r="13" spans="1:14" ht="15.75">
      <c r="A13" s="43" t="s">
        <v>29</v>
      </c>
      <c r="B13" s="66" t="s">
        <v>34</v>
      </c>
      <c r="C13" s="66" t="s">
        <v>35</v>
      </c>
      <c r="D13" s="66" t="s">
        <v>36</v>
      </c>
      <c r="E13" s="66" t="s">
        <v>37</v>
      </c>
      <c r="F13" s="66" t="s">
        <v>38</v>
      </c>
      <c r="G13" s="66" t="s">
        <v>39</v>
      </c>
      <c r="H13" s="66" t="s">
        <v>40</v>
      </c>
      <c r="I13" s="66" t="s">
        <v>41</v>
      </c>
      <c r="J13" s="66" t="s">
        <v>42</v>
      </c>
      <c r="K13" s="66" t="s">
        <v>43</v>
      </c>
      <c r="L13" s="66" t="s">
        <v>44</v>
      </c>
      <c r="M13" s="66" t="s">
        <v>45</v>
      </c>
      <c r="N13" s="65" t="s">
        <v>30</v>
      </c>
    </row>
    <row r="14" spans="1:15" ht="16.5" thickBot="1">
      <c r="A14" s="21" t="s">
        <v>3</v>
      </c>
      <c r="B14" s="22" t="s">
        <v>3</v>
      </c>
      <c r="C14" s="22" t="s">
        <v>3</v>
      </c>
      <c r="D14" s="22" t="s">
        <v>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3" t="s">
        <v>3</v>
      </c>
      <c r="O14" s="73" t="s">
        <v>58</v>
      </c>
    </row>
    <row r="15" spans="1:15" ht="16.5" thickBot="1">
      <c r="A15" s="24" t="s">
        <v>4</v>
      </c>
      <c r="B15" s="80">
        <v>64.86</v>
      </c>
      <c r="C15" s="81">
        <v>56.53</v>
      </c>
      <c r="D15" s="81">
        <v>55.26</v>
      </c>
      <c r="E15" s="82">
        <v>33.16</v>
      </c>
      <c r="F15" s="82">
        <v>22.97</v>
      </c>
      <c r="G15" s="82">
        <v>8.74</v>
      </c>
      <c r="H15" s="82">
        <v>9.53</v>
      </c>
      <c r="I15" s="82">
        <v>12.18</v>
      </c>
      <c r="J15" s="82">
        <v>11.65</v>
      </c>
      <c r="K15" s="82">
        <v>49.16</v>
      </c>
      <c r="L15" s="82">
        <v>64.39</v>
      </c>
      <c r="M15" s="82">
        <v>76.05</v>
      </c>
      <c r="N15" s="67">
        <f>SUM(B15:M15)</f>
        <v>464.47999999999996</v>
      </c>
      <c r="O15" t="s">
        <v>48</v>
      </c>
    </row>
    <row r="16" spans="1:15" ht="16.5" thickBot="1">
      <c r="A16" s="25" t="s">
        <v>5</v>
      </c>
      <c r="B16" s="83">
        <v>7.12</v>
      </c>
      <c r="C16" s="82">
        <v>7.76</v>
      </c>
      <c r="D16" s="82">
        <v>9.76</v>
      </c>
      <c r="E16" s="82">
        <v>14.61</v>
      </c>
      <c r="F16" s="82">
        <v>19.9</v>
      </c>
      <c r="G16" s="82">
        <v>25.19</v>
      </c>
      <c r="H16" s="82">
        <v>27.46</v>
      </c>
      <c r="I16" s="82">
        <v>26.11</v>
      </c>
      <c r="J16" s="82">
        <v>22.3</v>
      </c>
      <c r="K16" s="82">
        <v>17.03</v>
      </c>
      <c r="L16" s="82">
        <v>12.2</v>
      </c>
      <c r="M16" s="82">
        <v>9.02</v>
      </c>
      <c r="N16" s="72">
        <f>AVERAGE(B16:M16)</f>
        <v>16.538333333333338</v>
      </c>
      <c r="O16" t="s">
        <v>47</v>
      </c>
    </row>
    <row r="17" spans="1:15" ht="15.75">
      <c r="A17" s="26" t="s">
        <v>2</v>
      </c>
      <c r="B17" s="27">
        <f>IF(B16&gt;6,1,IF(B16&lt;0,0,(1/6)*B16))</f>
        <v>1</v>
      </c>
      <c r="C17" s="27">
        <f aca="true" t="shared" si="2" ref="C17:L17">IF(C16&gt;6,1,IF(C16&lt;0,0,(1/6)*C16))</f>
        <v>1</v>
      </c>
      <c r="D17" s="27">
        <f t="shared" si="2"/>
        <v>1</v>
      </c>
      <c r="E17" s="27">
        <f t="shared" si="2"/>
        <v>1</v>
      </c>
      <c r="F17" s="27">
        <f t="shared" si="2"/>
        <v>1</v>
      </c>
      <c r="G17" s="27">
        <f>IF(G16&gt;6,1,IF(G16&lt;0,0,(1/6)*G16))</f>
        <v>1</v>
      </c>
      <c r="H17" s="27">
        <f>IF(H16&gt;6,1,IF(H16&lt;0,0,(1/6)*H16))</f>
        <v>1</v>
      </c>
      <c r="I17" s="27">
        <f t="shared" si="2"/>
        <v>1</v>
      </c>
      <c r="J17" s="27">
        <f t="shared" si="2"/>
        <v>1</v>
      </c>
      <c r="K17" s="27">
        <f t="shared" si="2"/>
        <v>1</v>
      </c>
      <c r="L17" s="27">
        <f t="shared" si="2"/>
        <v>1</v>
      </c>
      <c r="M17" s="27">
        <f>IF(M16&gt;6,1,IF(M16&lt;0,0,(1/6)*M16))</f>
        <v>1</v>
      </c>
      <c r="N17" s="68"/>
      <c r="O17" t="s">
        <v>56</v>
      </c>
    </row>
    <row r="18" spans="1:15" ht="15.75">
      <c r="A18" s="24" t="s">
        <v>6</v>
      </c>
      <c r="B18" s="28">
        <f>B17*B15</f>
        <v>64.86</v>
      </c>
      <c r="C18" s="28">
        <f aca="true" t="shared" si="3" ref="C18:M18">C17*C15</f>
        <v>56.53</v>
      </c>
      <c r="D18" s="28">
        <f t="shared" si="3"/>
        <v>55.26</v>
      </c>
      <c r="E18" s="28">
        <f>E17*E15</f>
        <v>33.16</v>
      </c>
      <c r="F18" s="28">
        <f t="shared" si="3"/>
        <v>22.97</v>
      </c>
      <c r="G18" s="28">
        <f t="shared" si="3"/>
        <v>8.74</v>
      </c>
      <c r="H18" s="28">
        <f t="shared" si="3"/>
        <v>9.53</v>
      </c>
      <c r="I18" s="28">
        <f t="shared" si="3"/>
        <v>12.18</v>
      </c>
      <c r="J18" s="28">
        <f t="shared" si="3"/>
        <v>11.65</v>
      </c>
      <c r="K18" s="28">
        <f t="shared" si="3"/>
        <v>49.16</v>
      </c>
      <c r="L18" s="28">
        <f t="shared" si="3"/>
        <v>64.39</v>
      </c>
      <c r="M18" s="28">
        <f t="shared" si="3"/>
        <v>76.05</v>
      </c>
      <c r="N18" s="69">
        <f>SUM(B18:M18)</f>
        <v>464.47999999999996</v>
      </c>
      <c r="O18" t="s">
        <v>46</v>
      </c>
    </row>
    <row r="19" spans="1:15" ht="15.75">
      <c r="A19" s="24" t="s">
        <v>7</v>
      </c>
      <c r="B19" s="28">
        <f>(1-B17)*B15</f>
        <v>0</v>
      </c>
      <c r="C19" s="28">
        <f>(1-C17)*C15</f>
        <v>0</v>
      </c>
      <c r="D19" s="28">
        <f aca="true" t="shared" si="4" ref="D19:M19">(1-D17)*D15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69">
        <f>SUM(B19:M19)</f>
        <v>0</v>
      </c>
      <c r="O19" t="s">
        <v>49</v>
      </c>
    </row>
    <row r="20" spans="1:15" ht="15.75">
      <c r="A20" s="29" t="s">
        <v>8</v>
      </c>
      <c r="B20" s="46">
        <f>(1-B17)^2*B15+(1-B17)*M20</f>
        <v>0</v>
      </c>
      <c r="C20" s="46">
        <f>(1-C17)^2*C15+(1-C17)*B20</f>
        <v>0</v>
      </c>
      <c r="D20" s="46">
        <f aca="true" t="shared" si="5" ref="D20:L20">(1-D17)^2*D15+(1-D17)*C20</f>
        <v>0</v>
      </c>
      <c r="E20" s="46">
        <f>(1-E17)^2*E15+(1-E17)*D20</f>
        <v>0</v>
      </c>
      <c r="F20" s="46">
        <f t="shared" si="5"/>
        <v>0</v>
      </c>
      <c r="G20" s="46">
        <f t="shared" si="5"/>
        <v>0</v>
      </c>
      <c r="H20" s="46">
        <f t="shared" si="5"/>
        <v>0</v>
      </c>
      <c r="I20" s="78">
        <v>0</v>
      </c>
      <c r="J20" s="46">
        <f t="shared" si="5"/>
        <v>0</v>
      </c>
      <c r="K20" s="46">
        <f t="shared" si="5"/>
        <v>0</v>
      </c>
      <c r="L20" s="46">
        <f t="shared" si="5"/>
        <v>0</v>
      </c>
      <c r="M20" s="46">
        <f>(1-M17)^2*M15+(1-M17)*L20</f>
        <v>0</v>
      </c>
      <c r="N20" s="68"/>
      <c r="O20" t="s">
        <v>51</v>
      </c>
    </row>
    <row r="21" spans="1:15" ht="15.75">
      <c r="A21" s="30" t="s">
        <v>9</v>
      </c>
      <c r="B21" s="28">
        <f>B17*(M20+B19)</f>
        <v>0</v>
      </c>
      <c r="C21" s="28">
        <f>C17*(B20+C19)</f>
        <v>0</v>
      </c>
      <c r="D21" s="28">
        <f aca="true" t="shared" si="6" ref="D21:L21">D17*(C20+D19)</f>
        <v>0</v>
      </c>
      <c r="E21" s="28">
        <f>E17*(D20+E19)</f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>M17*(L20+M19)</f>
        <v>0</v>
      </c>
      <c r="N21" s="69">
        <f>SUM(B21:M21)</f>
        <v>0</v>
      </c>
      <c r="O21" t="s">
        <v>50</v>
      </c>
    </row>
    <row r="22" spans="1:15" ht="15.75">
      <c r="A22" s="29" t="s">
        <v>10</v>
      </c>
      <c r="B22" s="46">
        <f>B21+B18</f>
        <v>64.86</v>
      </c>
      <c r="C22" s="46">
        <f>C21+C18</f>
        <v>56.53</v>
      </c>
      <c r="D22" s="46">
        <f>D21+D18</f>
        <v>55.26</v>
      </c>
      <c r="E22" s="46">
        <f>E21+E18</f>
        <v>33.16</v>
      </c>
      <c r="F22" s="46">
        <f aca="true" t="shared" si="7" ref="F22:M22">F21+F18</f>
        <v>22.97</v>
      </c>
      <c r="G22" s="46">
        <f t="shared" si="7"/>
        <v>8.74</v>
      </c>
      <c r="H22" s="46">
        <f t="shared" si="7"/>
        <v>9.53</v>
      </c>
      <c r="I22" s="46">
        <f t="shared" si="7"/>
        <v>12.18</v>
      </c>
      <c r="J22" s="46">
        <f t="shared" si="7"/>
        <v>11.65</v>
      </c>
      <c r="K22" s="46">
        <f>K21+K18</f>
        <v>49.16</v>
      </c>
      <c r="L22" s="46">
        <f t="shared" si="7"/>
        <v>64.39</v>
      </c>
      <c r="M22" s="46">
        <f t="shared" si="7"/>
        <v>76.05</v>
      </c>
      <c r="N22" s="67">
        <f>SUM(B22:M22)</f>
        <v>464.47999999999996</v>
      </c>
      <c r="O22" t="s">
        <v>52</v>
      </c>
    </row>
    <row r="23" spans="1:15" ht="15.75">
      <c r="A23" s="29" t="s">
        <v>11</v>
      </c>
      <c r="B23" s="31">
        <f>IF(B16&gt;0,924*B9*0.611*EXP(17.3*B16/(B16+237.3))/(B16+273.2),0)</f>
        <v>32.02092557199462</v>
      </c>
      <c r="C23" s="31">
        <f aca="true" t="shared" si="8" ref="C23:M23">IF(C16&gt;0,924*C9*0.611*EXP(17.3*C16/(C16+237.3))/(C16+273.2),0)</f>
        <v>36.70970586951892</v>
      </c>
      <c r="D23" s="31">
        <f>IF(D16&gt;0,924*D9*0.611*EXP(17.3*D16/(D16+237.3))/(D16+273.2),0)</f>
        <v>46.58788658380809</v>
      </c>
      <c r="E23" s="31">
        <f>IF(E16&gt;0,924*E9*0.611*EXP(17.3*E16/(E16+237.3))/(E16+273.2),0)</f>
        <v>69.80094511325927</v>
      </c>
      <c r="F23" s="31">
        <f t="shared" si="8"/>
        <v>103.53103573074905</v>
      </c>
      <c r="G23" s="31">
        <f t="shared" si="8"/>
        <v>145.86034689513897</v>
      </c>
      <c r="H23" s="31">
        <f t="shared" si="8"/>
        <v>162.58912536580976</v>
      </c>
      <c r="I23" s="31">
        <f t="shared" si="8"/>
        <v>141.28319242350605</v>
      </c>
      <c r="J23" s="31">
        <f t="shared" si="8"/>
        <v>104.00463415702195</v>
      </c>
      <c r="K23" s="31">
        <f t="shared" si="8"/>
        <v>68.39934420027741</v>
      </c>
      <c r="L23" s="31">
        <f t="shared" si="8"/>
        <v>45.82572581913709</v>
      </c>
      <c r="M23" s="31">
        <f t="shared" si="8"/>
        <v>35.22279827332726</v>
      </c>
      <c r="N23" s="69">
        <f>SUM(B23:M23)</f>
        <v>991.8356660035486</v>
      </c>
      <c r="O23" t="s">
        <v>53</v>
      </c>
    </row>
    <row r="24" spans="1:15" ht="15.75">
      <c r="A24" s="32" t="s">
        <v>12</v>
      </c>
      <c r="B24" s="31">
        <f aca="true" t="shared" si="9" ref="B24:M24">B22-B23</f>
        <v>32.83907442800538</v>
      </c>
      <c r="C24" s="31">
        <f>C22-C23</f>
        <v>19.82029413048108</v>
      </c>
      <c r="D24" s="31">
        <f t="shared" si="9"/>
        <v>8.672113416191905</v>
      </c>
      <c r="E24" s="31">
        <f t="shared" si="9"/>
        <v>-36.64094511325928</v>
      </c>
      <c r="F24" s="31">
        <f t="shared" si="9"/>
        <v>-80.56103573074905</v>
      </c>
      <c r="G24" s="31">
        <f t="shared" si="9"/>
        <v>-137.12034689513897</v>
      </c>
      <c r="H24" s="31">
        <f t="shared" si="9"/>
        <v>-153.05912536580976</v>
      </c>
      <c r="I24" s="31">
        <f t="shared" si="9"/>
        <v>-129.10319242350604</v>
      </c>
      <c r="J24" s="31">
        <f t="shared" si="9"/>
        <v>-92.35463415702195</v>
      </c>
      <c r="K24" s="31">
        <f t="shared" si="9"/>
        <v>-19.239344200277415</v>
      </c>
      <c r="L24" s="31">
        <f t="shared" si="9"/>
        <v>18.56427418086291</v>
      </c>
      <c r="M24" s="31">
        <f t="shared" si="9"/>
        <v>40.82720172667274</v>
      </c>
      <c r="N24" s="70"/>
      <c r="O24" t="s">
        <v>54</v>
      </c>
    </row>
    <row r="25" spans="1:15" ht="15.75">
      <c r="A25" s="29" t="s">
        <v>13</v>
      </c>
      <c r="B25" s="75">
        <f>IF(B22&gt;B23,MIN((B24+M25),$K$5),M25*EXP(-(B23-B22)/$K$5))</f>
        <v>92.38381085671332</v>
      </c>
      <c r="C25" s="79">
        <f>K5</f>
        <v>100</v>
      </c>
      <c r="D25" s="47">
        <f>IF(D22&gt;D23,MIN((D24+C25),$K$5),C25*EXP(-(D23-D22)/$K$5))</f>
        <v>100</v>
      </c>
      <c r="E25" s="47">
        <f aca="true" t="shared" si="10" ref="E25:M25">IF(E22&gt;E23,MIN((E24+D25),$K$5),D25*EXP(-(E23-E22)/$K$5))</f>
        <v>69.32189038273629</v>
      </c>
      <c r="F25" s="47">
        <f t="shared" si="10"/>
        <v>30.97406921625112</v>
      </c>
      <c r="G25" s="47">
        <f t="shared" si="10"/>
        <v>7.861260075936001</v>
      </c>
      <c r="H25" s="47">
        <f t="shared" si="10"/>
        <v>1.7012370364478047</v>
      </c>
      <c r="I25" s="47">
        <f t="shared" si="10"/>
        <v>0.4678178495000421</v>
      </c>
      <c r="J25" s="47">
        <f t="shared" si="10"/>
        <v>0.1857743319676481</v>
      </c>
      <c r="K25" s="47">
        <f t="shared" si="10"/>
        <v>0.15326052117229727</v>
      </c>
      <c r="L25" s="47">
        <f t="shared" si="10"/>
        <v>18.717534702035206</v>
      </c>
      <c r="M25" s="47">
        <f t="shared" si="10"/>
        <v>59.54473642870795</v>
      </c>
      <c r="N25" s="70"/>
      <c r="O25" t="s">
        <v>55</v>
      </c>
    </row>
    <row r="26" spans="1:15" ht="15.75">
      <c r="A26" s="32" t="s">
        <v>61</v>
      </c>
      <c r="B26" s="31">
        <f>B25-M25</f>
        <v>32.839074428005375</v>
      </c>
      <c r="C26" s="31">
        <f>C25-B25</f>
        <v>7.616189143286675</v>
      </c>
      <c r="D26" s="31">
        <f>D25-C25</f>
        <v>0</v>
      </c>
      <c r="E26" s="31">
        <f aca="true" t="shared" si="11" ref="E26:M26">E25-D25</f>
        <v>-30.678109617263715</v>
      </c>
      <c r="F26" s="31">
        <f t="shared" si="11"/>
        <v>-38.34782116648516</v>
      </c>
      <c r="G26" s="31">
        <f t="shared" si="11"/>
        <v>-23.112809140315118</v>
      </c>
      <c r="H26" s="31">
        <f t="shared" si="11"/>
        <v>-6.1600230394881965</v>
      </c>
      <c r="I26" s="31">
        <f t="shared" si="11"/>
        <v>-1.2334191869477626</v>
      </c>
      <c r="J26" s="31">
        <f t="shared" si="11"/>
        <v>-0.28204351753239404</v>
      </c>
      <c r="K26" s="31">
        <f t="shared" si="11"/>
        <v>-0.03251381079535082</v>
      </c>
      <c r="L26" s="31">
        <f t="shared" si="11"/>
        <v>18.56427418086291</v>
      </c>
      <c r="M26" s="31">
        <f t="shared" si="11"/>
        <v>40.82720172667274</v>
      </c>
      <c r="N26" s="70"/>
      <c r="O26" t="s">
        <v>66</v>
      </c>
    </row>
    <row r="27" spans="1:15" ht="15">
      <c r="A27" s="29" t="s">
        <v>63</v>
      </c>
      <c r="B27" s="47">
        <f>IF(B22&gt;B23,B23,B22+M25-B25)</f>
        <v>32.02092557199462</v>
      </c>
      <c r="C27" s="47">
        <f>IF(C22&gt;C23,C23,C22+B25-C25)</f>
        <v>36.70970586951892</v>
      </c>
      <c r="D27" s="47">
        <f aca="true" t="shared" si="12" ref="D27:M27">IF(D22&gt;D23,D23,D22+C25-D25)</f>
        <v>46.58788658380809</v>
      </c>
      <c r="E27" s="47">
        <f t="shared" si="12"/>
        <v>63.83810961726371</v>
      </c>
      <c r="F27" s="47">
        <f>IF(F22&gt;F23,F23,F22+E25-F25)</f>
        <v>61.31782116648516</v>
      </c>
      <c r="G27" s="47">
        <f t="shared" si="12"/>
        <v>31.852809140315117</v>
      </c>
      <c r="H27" s="47">
        <f t="shared" si="12"/>
        <v>15.690023039488196</v>
      </c>
      <c r="I27" s="47">
        <f t="shared" si="12"/>
        <v>13.413419186947761</v>
      </c>
      <c r="J27" s="47">
        <f t="shared" si="12"/>
        <v>11.932043517532394</v>
      </c>
      <c r="K27" s="47">
        <f t="shared" si="12"/>
        <v>49.19251381079535</v>
      </c>
      <c r="L27" s="47">
        <f t="shared" si="12"/>
        <v>45.82572581913709</v>
      </c>
      <c r="M27" s="47">
        <f t="shared" si="12"/>
        <v>35.22279827332726</v>
      </c>
      <c r="N27" s="67">
        <f>SUM(B27:M27)</f>
        <v>443.60378159661366</v>
      </c>
      <c r="O27" t="s">
        <v>57</v>
      </c>
    </row>
    <row r="28" spans="1:15" ht="15.75" thickBot="1">
      <c r="A28" s="33" t="s">
        <v>64</v>
      </c>
      <c r="B28" s="48">
        <f aca="true" t="shared" si="13" ref="B28:L28">B22-B26-B27</f>
        <v>0</v>
      </c>
      <c r="C28" s="48">
        <f>C22-C26-C27</f>
        <v>12.204104987194405</v>
      </c>
      <c r="D28" s="48">
        <f t="shared" si="13"/>
        <v>8.672113416191905</v>
      </c>
      <c r="E28" s="48">
        <f t="shared" si="13"/>
        <v>0</v>
      </c>
      <c r="F28" s="48">
        <f>F22-F26-F27</f>
        <v>0</v>
      </c>
      <c r="G28" s="48">
        <f t="shared" si="13"/>
        <v>0</v>
      </c>
      <c r="H28" s="48">
        <f t="shared" si="13"/>
        <v>0</v>
      </c>
      <c r="I28" s="48">
        <f t="shared" si="13"/>
        <v>0</v>
      </c>
      <c r="J28" s="48">
        <f t="shared" si="13"/>
        <v>0</v>
      </c>
      <c r="K28" s="48">
        <f t="shared" si="13"/>
        <v>0</v>
      </c>
      <c r="L28" s="48">
        <f t="shared" si="13"/>
        <v>0</v>
      </c>
      <c r="M28" s="48">
        <f>M22-M26-M27</f>
        <v>0</v>
      </c>
      <c r="N28" s="71">
        <f>SUM(B28:M28)</f>
        <v>20.87621840338631</v>
      </c>
      <c r="O28" t="s">
        <v>59</v>
      </c>
    </row>
    <row r="29" spans="1:14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15">
      <c r="A30" s="34"/>
      <c r="B30" s="35"/>
      <c r="C30" s="34"/>
      <c r="D30" s="34"/>
      <c r="E30" s="34"/>
      <c r="F30" s="34"/>
      <c r="G30" s="34"/>
      <c r="H30" s="36"/>
      <c r="I30" s="34"/>
      <c r="J30" s="34"/>
      <c r="K30" s="34"/>
      <c r="L30" s="34"/>
      <c r="M30" s="34"/>
      <c r="N30" s="34"/>
    </row>
    <row r="31" spans="1:14" ht="15">
      <c r="A31" s="34"/>
      <c r="B31" s="34"/>
      <c r="C31" s="34"/>
      <c r="D31" s="34"/>
      <c r="E31" s="34"/>
      <c r="F31" s="34"/>
      <c r="G31" s="34"/>
      <c r="H31" s="36"/>
      <c r="I31" s="34"/>
      <c r="J31" s="34"/>
      <c r="K31" s="34"/>
      <c r="L31" s="34"/>
      <c r="M31" s="34"/>
      <c r="N31" s="34"/>
    </row>
    <row r="32" spans="1:14" ht="15">
      <c r="A32" s="34"/>
      <c r="B32" s="34"/>
      <c r="C32" s="34"/>
      <c r="D32" s="34"/>
      <c r="E32" s="34"/>
      <c r="F32" s="34"/>
      <c r="G32" s="34"/>
      <c r="H32" s="36"/>
      <c r="I32" s="34"/>
      <c r="J32" s="34"/>
      <c r="K32" s="34"/>
      <c r="L32" s="34"/>
      <c r="M32" s="34"/>
      <c r="N32" s="34"/>
    </row>
    <row r="33" spans="2:8" ht="15">
      <c r="B33" s="34"/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spans="2:8" ht="15">
      <c r="B38" s="1"/>
      <c r="C38" s="1"/>
      <c r="D38" s="1"/>
      <c r="E38" s="1"/>
      <c r="F38" s="1"/>
      <c r="G38" s="1"/>
      <c r="H38" s="1"/>
    </row>
  </sheetData>
  <sheetProtection/>
  <printOptions gridLine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Lawrence Dingman</dc:creator>
  <cp:keywords/>
  <dc:description/>
  <cp:lastModifiedBy>Sotiris</cp:lastModifiedBy>
  <cp:lastPrinted>2001-04-15T12:51:48Z</cp:lastPrinted>
  <dcterms:created xsi:type="dcterms:W3CDTF">2019-03-15T10:51:43Z</dcterms:created>
  <dcterms:modified xsi:type="dcterms:W3CDTF">2023-01-02T17:42:11Z</dcterms:modified>
  <cp:category/>
  <cp:version/>
  <cp:contentType/>
  <cp:contentStatus/>
</cp:coreProperties>
</file>